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ash-Flow-Metrics" sheetId="1" r:id="rId1"/>
    <sheet name="Comparison-Table" sheetId="2" r:id="rId2"/>
  </sheets>
  <definedNames>
    <definedName name="Company1_Name">'Cash-Flow-Metrics'!#REF!</definedName>
    <definedName name="Company2_Name">'Cash-Flow-Metrics'!#REF!</definedName>
    <definedName name="_xlnm.Print_Area" localSheetId="0">'Cash-Flow-Metrics'!$A$1:$Y$177</definedName>
    <definedName name="_xlnm.Print_Area" localSheetId="1">'Comparison-Table'!$A$1:$I$33</definedName>
  </definedNames>
  <calcPr calcId="152511" calcMode="autoNoTable" iterate="1"/>
</workbook>
</file>

<file path=xl/calcChain.xml><?xml version="1.0" encoding="utf-8"?>
<calcChain xmlns="http://schemas.openxmlformats.org/spreadsheetml/2006/main">
  <c r="H153" i="1" l="1"/>
  <c r="H152" i="1"/>
  <c r="H151" i="1"/>
  <c r="H150" i="1"/>
  <c r="H146" i="1"/>
  <c r="H145" i="1"/>
  <c r="H144" i="1"/>
  <c r="H138" i="1"/>
  <c r="H135" i="1"/>
  <c r="H112" i="1"/>
  <c r="H111" i="1"/>
  <c r="H110" i="1"/>
  <c r="H109" i="1"/>
  <c r="H105" i="1"/>
  <c r="H104" i="1"/>
  <c r="H103" i="1"/>
  <c r="H94" i="1" l="1"/>
  <c r="H97" i="1" l="1"/>
  <c r="X126" i="1"/>
  <c r="X116" i="1"/>
  <c r="P97" i="1"/>
  <c r="P103" i="1" s="1"/>
  <c r="P107" i="1" l="1"/>
  <c r="P110" i="1" s="1"/>
  <c r="H108" i="1" s="1"/>
  <c r="H113" i="1" s="1"/>
  <c r="H100" i="1"/>
  <c r="H102" i="1" s="1"/>
  <c r="H106" i="1" s="1"/>
  <c r="P113" i="1"/>
  <c r="X95" i="1" l="1"/>
  <c r="X110" i="1" s="1"/>
  <c r="X128" i="1" s="1"/>
  <c r="X130" i="1" s="1"/>
  <c r="H96" i="1"/>
  <c r="H98" i="1" l="1"/>
  <c r="X162" i="1"/>
  <c r="P138" i="1" l="1"/>
  <c r="P144" i="1" s="1"/>
  <c r="H141" i="1" s="1"/>
  <c r="H143" i="1" s="1"/>
  <c r="H147" i="1" s="1"/>
  <c r="P148" i="1" l="1"/>
  <c r="P151" i="1" s="1"/>
  <c r="X167" i="1"/>
  <c r="X170" i="1" s="1"/>
  <c r="X159" i="1"/>
  <c r="X136" i="1" l="1"/>
  <c r="H149" i="1"/>
  <c r="H154" i="1" s="1"/>
  <c r="X150" i="1"/>
  <c r="X174" i="1" l="1"/>
  <c r="X176" i="1" s="1"/>
  <c r="H137" i="1"/>
  <c r="H139" i="1" s="1"/>
</calcChain>
</file>

<file path=xl/sharedStrings.xml><?xml version="1.0" encoding="utf-8"?>
<sst xmlns="http://schemas.openxmlformats.org/spreadsheetml/2006/main" count="363" uniqueCount="227">
  <si>
    <t>($ in Million Except Per Share Data)</t>
  </si>
  <si>
    <t>Operating Income:</t>
  </si>
  <si>
    <t>Steel Dynamics - Income Statement:</t>
  </si>
  <si>
    <t>Steel Dynamics - Cash Flow Statement:</t>
  </si>
  <si>
    <t>Total Net Sales:</t>
  </si>
  <si>
    <t>Gross Profit:</t>
  </si>
  <si>
    <t>Profit Sharing:</t>
  </si>
  <si>
    <t>Impairment Charges:</t>
  </si>
  <si>
    <t>Other (Income) Expense, Net:</t>
  </si>
  <si>
    <t>Income Before Income Taxes:</t>
  </si>
  <si>
    <t>Income Taxes:</t>
  </si>
  <si>
    <t>Net Income:</t>
  </si>
  <si>
    <t>Net Income Attributable To Steel Dynamics, Inc.:</t>
  </si>
  <si>
    <t>Costs of Goods Sold:</t>
  </si>
  <si>
    <t>Selling, General and Administrative Expenses:</t>
  </si>
  <si>
    <t>Amortization of Intangible Assets:</t>
  </si>
  <si>
    <t>Interest Expense, Net of Capitalized Interest:</t>
  </si>
  <si>
    <t>Net Loss Attributable to Noncontrolling Interests:</t>
  </si>
  <si>
    <t>Depreciation And Amortization:</t>
  </si>
  <si>
    <t>Equity-Based Compensation:</t>
  </si>
  <si>
    <t>Deferred Income Taxes:</t>
  </si>
  <si>
    <t>Accounts Receivable:</t>
  </si>
  <si>
    <t>Inventories:</t>
  </si>
  <si>
    <t>Other Assets:</t>
  </si>
  <si>
    <t>Accounts Payable:</t>
  </si>
  <si>
    <t>Income Taxes Receivable/Payable:</t>
  </si>
  <si>
    <t>Net Cash Provided By Operating Activities:</t>
  </si>
  <si>
    <t>Other Investing Activities:</t>
  </si>
  <si>
    <t>Net Cash Used In Investing Activities:</t>
  </si>
  <si>
    <t>Dividends Paid:</t>
  </si>
  <si>
    <t>Debt Issuance Costs:</t>
  </si>
  <si>
    <t>Adjustments To Reconcile Net Income To Net Cash</t>
  </si>
  <si>
    <t>Operating Activities:</t>
  </si>
  <si>
    <t>Provided By Operating Activities:</t>
  </si>
  <si>
    <t>Changes In Certain Assets and Liabilities:</t>
  </si>
  <si>
    <t>Accrued Expenses:</t>
  </si>
  <si>
    <t>Investing Activities:</t>
  </si>
  <si>
    <t>Proceeds / Maturities of Commercial Paper:</t>
  </si>
  <si>
    <t>Purchases of PP&amp;E (CapEx):</t>
  </si>
  <si>
    <t>Net Cash Provided By (Used In) Financing Activities:</t>
  </si>
  <si>
    <t>Financing Activities:</t>
  </si>
  <si>
    <t>Contributions from Noncontrolling Investors:</t>
  </si>
  <si>
    <t>Distributions to Noncontrolling Investor:</t>
  </si>
  <si>
    <t>Issuance of Current and Long-Term Debt:</t>
  </si>
  <si>
    <t>Repayments of Current and Long-Term Debt:</t>
  </si>
  <si>
    <t>Proceeds from Exercise of Stock Options:</t>
  </si>
  <si>
    <t>Cash &amp; Equivalents at End of Year:</t>
  </si>
  <si>
    <t>Cash &amp; Equivalents at Beginning of Year:</t>
  </si>
  <si>
    <t>Increase (Decrease) in Cash &amp; Equivalents:</t>
  </si>
  <si>
    <t>3. So, which one do you use and why?</t>
  </si>
  <si>
    <t>Cash Flow from Operations:</t>
  </si>
  <si>
    <t>LinkedIn - Income Statement:</t>
  </si>
  <si>
    <t>Sales &amp; Marketing:</t>
  </si>
  <si>
    <t>Product Development:</t>
  </si>
  <si>
    <t>General &amp; Administrative:</t>
  </si>
  <si>
    <t>Depreciation &amp; Amortization:</t>
  </si>
  <si>
    <t>Interest Expense:</t>
  </si>
  <si>
    <t>LinkedIn - Cash Flow Statement:</t>
  </si>
  <si>
    <t>Provision for Doubtful Accounts:</t>
  </si>
  <si>
    <t>Excess Income Tax Benefit from Options:</t>
  </si>
  <si>
    <t>Changes In Operating Assets and Liabilities:</t>
  </si>
  <si>
    <t>Deferred Commissions:</t>
  </si>
  <si>
    <t>Prepaid Expenses &amp; Other Assets:</t>
  </si>
  <si>
    <t>Income Taxes, Net:</t>
  </si>
  <si>
    <t>Deferred Revenue:</t>
  </si>
  <si>
    <t>Purchases of Investments:</t>
  </si>
  <si>
    <t>Sales of Investments:</t>
  </si>
  <si>
    <t>Maturities of Investments:</t>
  </si>
  <si>
    <t>Purchases of Intangible Assets:</t>
  </si>
  <si>
    <t>Changes in Deposits &amp; Restricted Cash:</t>
  </si>
  <si>
    <t>Proceeds from Issuances of Common Stock:</t>
  </si>
  <si>
    <t>Repurchases of Common Stock:</t>
  </si>
  <si>
    <t>FX Rate Effects:</t>
  </si>
  <si>
    <r>
      <t>Summary &amp; Recap:</t>
    </r>
    <r>
      <rPr>
        <sz val="11"/>
        <color theme="1"/>
        <rFont val="Calibri"/>
        <family val="2"/>
        <scheme val="minor"/>
      </rPr>
      <t xml:space="preserve"> See our handy table on the "Comparison-Table" tab.</t>
    </r>
  </si>
  <si>
    <t>EBIT</t>
  </si>
  <si>
    <t>EBITDA</t>
  </si>
  <si>
    <t>Net Income</t>
  </si>
  <si>
    <t>How do you calculate it?</t>
  </si>
  <si>
    <t>Net Income on Income 
Statement</t>
  </si>
  <si>
    <t>Operating Income on 
Income Statement</t>
  </si>
  <si>
    <t>EV / EBIT</t>
  </si>
  <si>
    <t>Corresponds to…</t>
  </si>
  <si>
    <t>Enterprise Value</t>
  </si>
  <si>
    <t>Equity Value</t>
  </si>
  <si>
    <t>EV / EBITDA</t>
  </si>
  <si>
    <t>Who has a claim on this 
money?</t>
  </si>
  <si>
    <t>Equity investors, debt 
investors, the government</t>
  </si>
  <si>
    <t>Equity investors</t>
  </si>
  <si>
    <t>What does it mean?</t>
  </si>
  <si>
    <r>
      <t xml:space="preserve">CORE, recurring business 
</t>
    </r>
    <r>
      <rPr>
        <b/>
        <sz val="11"/>
        <color theme="1"/>
        <rFont val="Calibri"/>
        <family val="2"/>
        <scheme val="minor"/>
      </rPr>
      <t>profitability</t>
    </r>
    <r>
      <rPr>
        <sz val="11"/>
        <color theme="1"/>
        <rFont val="Calibri"/>
        <family val="2"/>
        <scheme val="minor"/>
      </rPr>
      <t>, before the 
impact of capital structure
and taxes</t>
    </r>
  </si>
  <si>
    <t>Profit after taxes, the impact
of capital structure (interest), AND non-core
business activities</t>
  </si>
  <si>
    <t>Reflects normal operating
expenses?</t>
  </si>
  <si>
    <t>Yes</t>
  </si>
  <si>
    <t>Reflects impact of capital
expenditures (CapEx)?</t>
  </si>
  <si>
    <t>No</t>
  </si>
  <si>
    <t>Reflects interest income
and expense?</t>
  </si>
  <si>
    <t>Reflects taxes?</t>
  </si>
  <si>
    <t>Reflects non-core business activities?</t>
  </si>
  <si>
    <t>P / E
(Market Cap / Net Income)</t>
  </si>
  <si>
    <t>Use when…</t>
  </si>
  <si>
    <r>
      <t xml:space="preserve">Proxy for core, recurring 
business </t>
    </r>
    <r>
      <rPr>
        <b/>
        <sz val="11"/>
        <color theme="1"/>
        <rFont val="Calibri"/>
        <family val="2"/>
        <scheme val="minor"/>
      </rPr>
      <t>cash flow from operations</t>
    </r>
    <r>
      <rPr>
        <sz val="11"/>
        <color theme="1"/>
        <rFont val="Calibri"/>
        <family val="2"/>
        <scheme val="minor"/>
      </rPr>
      <t>, before 
the impact of capital 
structure and taxes</t>
    </r>
  </si>
  <si>
    <t>Valuation Multiple:</t>
  </si>
  <si>
    <t>Free Cash Flow (Cash Flow from Operations - CapEx) - but only sometimes!</t>
  </si>
  <si>
    <t>Cash Flow from Operations… but only sometimes!</t>
  </si>
  <si>
    <t>Generally, no cash flow-based metric.</t>
  </si>
  <si>
    <r>
      <rPr>
        <b/>
        <i/>
        <sz val="11"/>
        <color theme="1"/>
        <rFont val="Calibri"/>
        <family val="2"/>
        <scheme val="minor"/>
      </rPr>
      <t>Can sometimes be</t>
    </r>
    <r>
      <rPr>
        <b/>
        <sz val="11"/>
        <color theme="1"/>
        <rFont val="Calibri"/>
        <family val="2"/>
        <scheme val="minor"/>
      </rPr>
      <t xml:space="preserve"> closer to…</t>
    </r>
  </si>
  <si>
    <r>
      <t xml:space="preserve">Operating Income on Income Statement + D&amp;A,
</t>
    </r>
    <r>
      <rPr>
        <i/>
        <sz val="11"/>
        <color theme="1"/>
        <rFont val="Calibri"/>
        <family val="2"/>
        <scheme val="minor"/>
      </rPr>
      <t>always</t>
    </r>
    <r>
      <rPr>
        <sz val="11"/>
        <color theme="1"/>
        <rFont val="Calibri"/>
        <family val="2"/>
        <scheme val="minor"/>
      </rPr>
      <t xml:space="preserve"> taken from the 
Cash Flow Statement</t>
    </r>
  </si>
  <si>
    <t>Proceeds from Issuances of Preferred Stock:</t>
  </si>
  <si>
    <t>Other Financing Activities:</t>
  </si>
  <si>
    <t>Less: Capital Expenditures (CapEx):</t>
  </si>
  <si>
    <t>Free Cash Flow (FCF):</t>
  </si>
  <si>
    <t>(Gain) / Loss on Disposal of PP&amp;E:</t>
  </si>
  <si>
    <t>2. What is the difference, exactly? Going to show you with Steel Dynamics (steel manufacturing company) and LinkedIn (Internet company).</t>
  </si>
  <si>
    <t>Cash Flow-Based Metrics - Example for Steel Dynamics and LinkedIn</t>
  </si>
  <si>
    <t>1. Why should you care about Cash Flow-based metrics?</t>
  </si>
  <si>
    <r>
      <t xml:space="preserve">Could come up in interviews - </t>
    </r>
    <r>
      <rPr>
        <b/>
        <sz val="11"/>
        <color theme="1"/>
        <rFont val="Calibri"/>
        <family val="2"/>
        <scheme val="minor"/>
      </rPr>
      <t>VERY</t>
    </r>
    <r>
      <rPr>
        <sz val="11"/>
        <color theme="1"/>
        <rFont val="Calibri"/>
        <family val="2"/>
        <scheme val="minor"/>
      </rPr>
      <t xml:space="preserve"> common to get asked how you define Unlevered Free Cash Flow, Levered Free Cash Flow, Free Cash Flow…</t>
    </r>
  </si>
  <si>
    <r>
      <t>comparing</t>
    </r>
    <r>
      <rPr>
        <sz val="11"/>
        <color theme="1"/>
        <rFont val="Calibri"/>
        <family val="2"/>
        <scheme val="minor"/>
      </rPr>
      <t xml:space="preserve"> different companies as metrics such as EBITDA and EBIT are.</t>
    </r>
  </si>
  <si>
    <r>
      <t>Why not?</t>
    </r>
    <r>
      <rPr>
        <sz val="11"/>
        <color theme="1"/>
        <rFont val="Calibri"/>
        <family val="2"/>
        <scheme val="minor"/>
      </rPr>
      <t xml:space="preserve"> There are several problems with Cash Flow metrics when you're </t>
    </r>
    <r>
      <rPr>
        <u/>
        <sz val="11"/>
        <color theme="1"/>
        <rFont val="Calibri"/>
        <family val="2"/>
        <scheme val="minor"/>
      </rPr>
      <t>comparing</t>
    </r>
    <r>
      <rPr>
        <sz val="11"/>
        <color theme="1"/>
        <rFont val="Calibri"/>
        <family val="2"/>
        <scheme val="minor"/>
      </rPr>
      <t xml:space="preserve"> different companies…</t>
    </r>
  </si>
  <si>
    <t>massive differences in cash flow between Steel Dynamics and LinkedIn.</t>
  </si>
  <si>
    <r>
      <t>Bottom-Line:</t>
    </r>
    <r>
      <rPr>
        <sz val="11"/>
        <color theme="1"/>
        <rFont val="Calibri"/>
        <family val="2"/>
        <scheme val="minor"/>
      </rPr>
      <t xml:space="preserve"> Cash Flow metrics have their uses, but they are more about approximating a company's cash flow, for use in other analyses such as</t>
    </r>
  </si>
  <si>
    <t>the DCF, and they are LESS useful for comparing different companies.</t>
  </si>
  <si>
    <t>Unlevered Free Cash Flow</t>
  </si>
  <si>
    <t>Levered Free Cash Flow</t>
  </si>
  <si>
    <t>(FCF)</t>
  </si>
  <si>
    <t>Free Cash Flow</t>
  </si>
  <si>
    <t>(Unlevered FCF)</t>
  </si>
  <si>
    <t>(Levered FCF)</t>
  </si>
  <si>
    <t>Also Known As:</t>
  </si>
  <si>
    <t>Free Cash Flow to Firm (FCFF)</t>
  </si>
  <si>
    <t>Free Cash Flow to Equity (FCFE)</t>
  </si>
  <si>
    <t>Enterprise Value / 
Unlevered FCF</t>
  </si>
  <si>
    <t>Cash Flow from Operations - CapEx</t>
  </si>
  <si>
    <t>NOPAT + Non-Cash Adjustments and Changes in
Working Capital from CFS  - Capital Expenditures</t>
  </si>
  <si>
    <t>Net Income + Non-Cash Adjustments and Changes in
Working Capital from CFS  - Capital Expenditures - (Mandatory?)
Debt Repayments</t>
  </si>
  <si>
    <r>
      <t xml:space="preserve">If interest expense and taxes do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impact CFO, you must factor them in anyway! Also, you may have to go hunting for non-cash adjustments and working capital items.</t>
    </r>
  </si>
  <si>
    <t>You may have to go hunting for non-cash adjustments and working capital items.</t>
  </si>
  <si>
    <r>
      <t xml:space="preserve">If interest expense does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impact CFO, you must factor it in anyway! Also, you may have to go hunting for non-cash adjustments and working capital items.</t>
    </r>
  </si>
  <si>
    <t>Most commonly 
used for:</t>
  </si>
  <si>
    <t>Only mandatory repayments.</t>
  </si>
  <si>
    <t>Equity investors and debt 
investors</t>
  </si>
  <si>
    <t>Standalone financial statement analysis.</t>
  </si>
  <si>
    <t>DCF analysis.</t>
  </si>
  <si>
    <t>Very little; DCF in certain industries.</t>
  </si>
  <si>
    <t>P / FCF per Share; or
Equity Value / FCF</t>
  </si>
  <si>
    <t>P / Levered FCF per Share; or
Equity Value / Levered FCF</t>
  </si>
  <si>
    <t>CapEx is smaller % of revenue, doesn't matter as much, and/or you want to normalize companies w/ very different CapEx and D&amp;A standards.</t>
  </si>
  <si>
    <t>Well, try to avoid it if you can… sometimes still useful to look at and compare P/E multiples to others.</t>
  </si>
  <si>
    <t>CapEx is more important and/or company is spending a lot to grow quickly and/or  you want to include the impact of CapEx.</t>
  </si>
  <si>
    <t>N / A</t>
  </si>
  <si>
    <r>
      <t>Short Version:</t>
    </r>
    <r>
      <rPr>
        <sz val="11"/>
        <color theme="1"/>
        <rFont val="Calibri"/>
        <family val="2"/>
        <scheme val="minor"/>
      </rPr>
      <t xml:space="preserve"> See the "Comparison-Table" tab.</t>
    </r>
  </si>
  <si>
    <r>
      <rPr>
        <b/>
        <sz val="11"/>
        <color theme="1"/>
        <rFont val="Calibri"/>
        <family val="2"/>
        <scheme val="minor"/>
      </rPr>
      <t>1. They take longer to calculate</t>
    </r>
    <r>
      <rPr>
        <sz val="11"/>
        <color theme="1"/>
        <rFont val="Calibri"/>
        <family val="2"/>
        <scheme val="minor"/>
      </rPr>
      <t xml:space="preserve"> - more complicated than just Operating Income + D&amp;A, for example - you need the whole CFS!</t>
    </r>
  </si>
  <si>
    <r>
      <rPr>
        <b/>
        <sz val="11"/>
        <color theme="1"/>
        <rFont val="Calibri"/>
        <family val="2"/>
        <scheme val="minor"/>
      </rPr>
      <t>Plus:</t>
    </r>
    <r>
      <rPr>
        <sz val="11"/>
        <color theme="1"/>
        <rFont val="Calibri"/>
        <family val="2"/>
        <scheme val="minor"/>
      </rPr>
      <t xml:space="preserve"> information on a company's tax rate, mandatory debt repayments, etc. etc.</t>
    </r>
  </si>
  <si>
    <r>
      <rPr>
        <b/>
        <sz val="11"/>
        <color theme="1"/>
        <rFont val="Calibri"/>
        <family val="2"/>
        <scheme val="minor"/>
      </rPr>
      <t>2. They're more discretionary and vary more by individual company</t>
    </r>
    <r>
      <rPr>
        <sz val="11"/>
        <color theme="1"/>
        <rFont val="Calibri"/>
        <family val="2"/>
        <scheme val="minor"/>
      </rPr>
      <t xml:space="preserve"> - in this case, for example, different Working Capital requirements create</t>
    </r>
  </si>
  <si>
    <r>
      <rPr>
        <b/>
        <sz val="11"/>
        <color theme="1"/>
        <rFont val="Calibri"/>
        <family val="2"/>
        <scheme val="minor"/>
      </rPr>
      <t>Other issues:</t>
    </r>
    <r>
      <rPr>
        <sz val="11"/>
        <color theme="1"/>
        <rFont val="Calibri"/>
        <family val="2"/>
        <scheme val="minor"/>
      </rPr>
      <t xml:space="preserve"> Different non-cash adjustments, different CapEx policies (3% of revenue vs. 18% of revenue here!), different ways of preparing the</t>
    </r>
  </si>
  <si>
    <r>
      <t xml:space="preserve">Basic idea is similar with all 3 metrics: </t>
    </r>
    <r>
      <rPr>
        <b/>
        <sz val="11"/>
        <color theme="1"/>
        <rFont val="Calibri"/>
        <family val="2"/>
        <scheme val="minor"/>
      </rPr>
      <t>"How much discretionary cash flow does this company generate?"</t>
    </r>
  </si>
  <si>
    <r>
      <t>Remember:</t>
    </r>
    <r>
      <rPr>
        <sz val="11"/>
        <color theme="1"/>
        <rFont val="Calibri"/>
        <family val="2"/>
        <scheme val="minor"/>
      </rPr>
      <t xml:space="preserve"> Items in the Financing section and most items in the Investing section of the Cash Flow Statement are "optional" - only one that's</t>
    </r>
  </si>
  <si>
    <t>really required is CapEx, which represents re-investment in the business.</t>
  </si>
  <si>
    <r>
      <t xml:space="preserve">So </t>
    </r>
    <r>
      <rPr>
        <b/>
        <sz val="11"/>
        <color theme="1"/>
        <rFont val="Calibri"/>
        <family val="2"/>
        <scheme val="minor"/>
      </rPr>
      <t>UNLIKE</t>
    </r>
    <r>
      <rPr>
        <sz val="11"/>
        <color theme="1"/>
        <rFont val="Calibri"/>
        <family val="2"/>
        <scheme val="minor"/>
      </rPr>
      <t xml:space="preserve"> metrics such as EBITDA, these cash flow metrics all directly reflect the impact of CapEx, taxes, and working capital.</t>
    </r>
  </si>
  <si>
    <r>
      <t>The Difference:</t>
    </r>
    <r>
      <rPr>
        <sz val="11"/>
        <color theme="1"/>
        <rFont val="Calibri"/>
        <family val="2"/>
        <scheme val="minor"/>
      </rPr>
      <t xml:space="preserve"> They all treat interest expense and debt repayment differently.</t>
    </r>
  </si>
  <si>
    <r>
      <rPr>
        <b/>
        <sz val="11"/>
        <color theme="1"/>
        <rFont val="Calibri"/>
        <family val="2"/>
        <scheme val="minor"/>
      </rPr>
      <t>Unlevered Free Cash Flow:</t>
    </r>
    <r>
      <rPr>
        <sz val="11"/>
        <color theme="1"/>
        <rFont val="Calibri"/>
        <family val="2"/>
        <scheme val="minor"/>
      </rPr>
      <t xml:space="preserve"> Excludes interest expense and </t>
    </r>
    <r>
      <rPr>
        <b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debt issuances and repayments.</t>
    </r>
  </si>
  <si>
    <r>
      <rPr>
        <b/>
        <sz val="11"/>
        <color theme="1"/>
        <rFont val="Calibri"/>
        <family val="2"/>
        <scheme val="minor"/>
      </rPr>
      <t>Levered Free Cash Flow:</t>
    </r>
    <r>
      <rPr>
        <sz val="11"/>
        <color theme="1"/>
        <rFont val="Calibri"/>
        <family val="2"/>
        <scheme val="minor"/>
      </rPr>
      <t xml:space="preserve"> Includes interest expense, and </t>
    </r>
    <r>
      <rPr>
        <i/>
        <sz val="11"/>
        <color theme="1"/>
        <rFont val="Calibri"/>
        <family val="2"/>
        <scheme val="minor"/>
      </rPr>
      <t>mandatory</t>
    </r>
    <r>
      <rPr>
        <sz val="11"/>
        <color theme="1"/>
        <rFont val="Calibri"/>
        <family val="2"/>
        <scheme val="minor"/>
      </rPr>
      <t xml:space="preserve"> debt repayments (but opinions on this differ!).</t>
    </r>
  </si>
  <si>
    <t>You already see one of the problems: there is disagreement on how to calculate some of these metrics!</t>
  </si>
  <si>
    <r>
      <t>Free Cash Flow:</t>
    </r>
    <r>
      <rPr>
        <sz val="11"/>
        <color theme="1"/>
        <rFont val="Calibri"/>
        <family val="2"/>
        <scheme val="minor"/>
      </rPr>
      <t xml:space="preserve"> Includes interest expense, but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debt issuances or repayments.</t>
    </r>
  </si>
  <si>
    <r>
      <t>Free Cash Flow:</t>
    </r>
    <r>
      <rPr>
        <sz val="11"/>
        <color theme="1"/>
        <rFont val="Calibri"/>
        <family val="2"/>
        <scheme val="minor"/>
      </rPr>
      <t xml:space="preserve"> Cash Flow from Operations - CapEx.</t>
    </r>
  </si>
  <si>
    <r>
      <t xml:space="preserve">At a </t>
    </r>
    <r>
      <rPr>
        <i/>
        <sz val="11"/>
        <color theme="1"/>
        <rFont val="Calibri"/>
        <family val="2"/>
        <scheme val="minor"/>
      </rPr>
      <t>basic level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</si>
  <si>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Unlevered Free Cash Flow:</t>
    </r>
    <r>
      <rPr>
        <sz val="11"/>
        <color theme="1"/>
        <rFont val="Calibri"/>
        <family val="2"/>
        <scheme val="minor"/>
      </rPr>
      <t xml:space="preserve"> NOPAT + Non-Cash Adjustments and Changes in Working Capital from CFS  - CapEx</t>
    </r>
  </si>
  <si>
    <t>NOPAT + Non-Cash Adjustments and Changes in
Working Capital from CFS  - CapEx</t>
  </si>
  <si>
    <t>Net Income + Non-Cash Adjustments and Changes in
Working Capital from CFS  - CapEx - (Mandatory?)
Debt Repayments</t>
  </si>
  <si>
    <r>
      <rPr>
        <b/>
        <sz val="11"/>
        <color theme="1"/>
        <rFont val="Calibri"/>
        <family val="2"/>
        <scheme val="minor"/>
      </rPr>
      <t>Levered Free Cash Flow:</t>
    </r>
    <r>
      <rPr>
        <sz val="11"/>
        <color theme="1"/>
        <rFont val="Calibri"/>
        <family val="2"/>
        <scheme val="minor"/>
      </rPr>
      <t xml:space="preserve"> Net Income + Non-Cash Adjustments and Changes in Working Capital from CFS - CapEx - (Mandatory?) Debt Repayments</t>
    </r>
  </si>
  <si>
    <r>
      <t>Problems:</t>
    </r>
    <r>
      <rPr>
        <sz val="11"/>
        <color theme="1"/>
        <rFont val="Calibri"/>
        <family val="2"/>
        <scheme val="minor"/>
      </rPr>
      <t xml:space="preserve"> Companies may not always include Taxes and the Interest Expense within the Cash Flow from Operations section - or they might start</t>
    </r>
  </si>
  <si>
    <t>with EBIT and show these items separately, or scattered across the Cash Flow Statement.</t>
  </si>
  <si>
    <r>
      <t xml:space="preserve">So you need to be </t>
    </r>
    <r>
      <rPr>
        <b/>
        <sz val="11"/>
        <color theme="1"/>
        <rFont val="Calibri"/>
        <family val="2"/>
        <scheme val="minor"/>
      </rPr>
      <t>REALLY</t>
    </r>
    <r>
      <rPr>
        <sz val="11"/>
        <color theme="1"/>
        <rFont val="Calibri"/>
        <family val="2"/>
        <scheme val="minor"/>
      </rPr>
      <t xml:space="preserve"> careful about how you run the numbers - we always recommend converting the CFS to the Indirect version, if possible.</t>
    </r>
  </si>
  <si>
    <t>Steel Dynamics - Cash Flow-Based Metrics:</t>
  </si>
  <si>
    <t>Operating Income (EBIT):</t>
  </si>
  <si>
    <t>Net Operating Profit After Taxes (NOPAT):</t>
  </si>
  <si>
    <t>Effective Tax Rate:</t>
  </si>
  <si>
    <t>Non-Cash Adjustments from CFS:</t>
  </si>
  <si>
    <t>Changes in Operating Assets and Liabilities:</t>
  </si>
  <si>
    <t>Unlevered Free Cash Flow:</t>
  </si>
  <si>
    <t>Less: Mandatory Debt Repayments (???):</t>
  </si>
  <si>
    <t>Levered Free Cash Flow:</t>
  </si>
  <si>
    <t>LinkedIn - Cash Flow-Based Metrics:</t>
  </si>
  <si>
    <r>
      <rPr>
        <b/>
        <sz val="11"/>
        <color theme="1"/>
        <rFont val="Calibri"/>
        <family val="2"/>
        <scheme val="minor"/>
      </rPr>
      <t>Commentary:</t>
    </r>
    <r>
      <rPr>
        <sz val="11"/>
        <color theme="1"/>
        <rFont val="Calibri"/>
        <family val="2"/>
        <scheme val="minor"/>
      </rPr>
      <t xml:space="preserve"> Pretty much what we expect for a company with a </t>
    </r>
  </si>
  <si>
    <t>substantial amount of debt - Levered FCF is lower than normal FCF, which</t>
  </si>
  <si>
    <t>in turn is lower than Unlevered FCF.</t>
  </si>
  <si>
    <t>Large amount of non-cash adjustments, but that's fairly typical - nearly</t>
  </si>
  <si>
    <t>"offset" by the Working Capital items and CapEx spending.</t>
  </si>
  <si>
    <t xml:space="preserve">Notice how Levered FCF turns negative due to the massive debt repayments - </t>
  </si>
  <si>
    <r>
      <t xml:space="preserve">what's going on? Issue is that we don’t know what portion were </t>
    </r>
    <r>
      <rPr>
        <b/>
        <sz val="11"/>
        <color theme="1"/>
        <rFont val="Calibri"/>
        <family val="2"/>
        <scheme val="minor"/>
      </rPr>
      <t>mandatory</t>
    </r>
  </si>
  <si>
    <t>and what portion were "optional"… so tough to say what it should really be.</t>
  </si>
  <si>
    <t>This is one of many reasons why we tend to avoid Levered FCF - tougher to</t>
  </si>
  <si>
    <t>historical numbers for, tougher to project, and it's significantly more effort to</t>
  </si>
  <si>
    <t>value a company like this.</t>
  </si>
  <si>
    <r>
      <t>Commentary:</t>
    </r>
    <r>
      <rPr>
        <sz val="11"/>
        <color theme="1"/>
        <rFont val="Calibri"/>
        <family val="2"/>
        <scheme val="minor"/>
      </rPr>
      <t xml:space="preserve"> This is what happens when a company has no debt and</t>
    </r>
  </si>
  <si>
    <r>
      <t xml:space="preserve">actually </t>
    </r>
    <r>
      <rPr>
        <i/>
        <sz val="11"/>
        <color theme="1"/>
        <rFont val="Calibri"/>
        <family val="2"/>
        <scheme val="minor"/>
      </rPr>
      <t>earns</t>
    </r>
    <r>
      <rPr>
        <sz val="11"/>
        <color theme="1"/>
        <rFont val="Calibri"/>
        <family val="2"/>
        <scheme val="minor"/>
      </rPr>
      <t xml:space="preserve"> interest and/or other income - very unusual results!</t>
    </r>
  </si>
  <si>
    <r>
      <t xml:space="preserve">other income and </t>
    </r>
    <r>
      <rPr>
        <i/>
        <sz val="11"/>
        <color theme="1"/>
        <rFont val="Calibri"/>
        <family val="2"/>
        <scheme val="minor"/>
      </rPr>
      <t>not paying</t>
    </r>
    <r>
      <rPr>
        <sz val="11"/>
        <color theme="1"/>
        <rFont val="Calibri"/>
        <family val="2"/>
        <scheme val="minor"/>
      </rPr>
      <t xml:space="preserve"> interest expense.</t>
    </r>
  </si>
  <si>
    <t>Yet another reason to avoid using Levered FCF - it can give you very</t>
  </si>
  <si>
    <r>
      <t xml:space="preserve">odd results when companies do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have debt.</t>
    </r>
  </si>
  <si>
    <t>Again, it's a question with a false premise (as we saw with EBIT vs. EBITDA vs. Net Income).</t>
  </si>
  <si>
    <r>
      <t xml:space="preserve">The issue here is that you could use </t>
    </r>
    <r>
      <rPr>
        <i/>
        <sz val="11"/>
        <color theme="1"/>
        <rFont val="Calibri"/>
        <family val="2"/>
        <scheme val="minor"/>
      </rPr>
      <t>any</t>
    </r>
    <r>
      <rPr>
        <sz val="11"/>
        <color theme="1"/>
        <rFont val="Calibri"/>
        <family val="2"/>
        <scheme val="minor"/>
      </rPr>
      <t xml:space="preserve"> of these to create valuation multiples… even Cash Flow from Operations would be OK!</t>
    </r>
  </si>
  <si>
    <t>But you rarely do that because of all the issues discussed above - they take too long to calculate, they're harder to project, and they vary a lot</t>
  </si>
  <si>
    <t>by company and industry.</t>
  </si>
  <si>
    <r>
      <t>Better Question:</t>
    </r>
    <r>
      <rPr>
        <sz val="11"/>
        <color theme="1"/>
        <rFont val="Calibri"/>
        <family val="2"/>
        <scheme val="minor"/>
      </rPr>
      <t xml:space="preserve"> WHEN do you use each metric, in most cases, and why?</t>
    </r>
  </si>
  <si>
    <r>
      <t>Free Cash Flow:</t>
    </r>
    <r>
      <rPr>
        <sz val="11"/>
        <color theme="1"/>
        <rFont val="Calibri"/>
        <family val="2"/>
        <scheme val="minor"/>
      </rPr>
      <t xml:space="preserve"> Standalone financial statement analysis (e.g., what is a company doing with its discretionary cash flow?).</t>
    </r>
  </si>
  <si>
    <r>
      <t>Levered FCF:</t>
    </r>
    <r>
      <rPr>
        <sz val="11"/>
        <color theme="1"/>
        <rFont val="Calibri"/>
        <family val="2"/>
        <scheme val="minor"/>
      </rPr>
      <t xml:space="preserve"> Quite rare; can use it in a DCF in some industries, and may also be used to assess a company's true debt service capabilities.</t>
    </r>
  </si>
  <si>
    <t>How IFRS and the Direct Method of CFS preparation make the calculation more annoying:</t>
  </si>
  <si>
    <t>Who can "get paid" with this money?</t>
  </si>
  <si>
    <t>How much discretionary cash flow does the company generate, AFTER servicing ALL of its debt-related expenses?</t>
  </si>
  <si>
    <t>How much discretionary cash flow does the company generate, after interest but before debt principal repayments?</t>
  </si>
  <si>
    <t>Free Cash Flow (FCF)</t>
  </si>
  <si>
    <t>Equity investors and debt / preferred investors</t>
  </si>
  <si>
    <t>How much discretionary cash flow does the company generate, before both interest expense and debt principal repayments?</t>
  </si>
  <si>
    <t>Reflects debt principal repayments?</t>
  </si>
  <si>
    <t xml:space="preserve">FCF and Levered FCF are the same - that only happens when there are </t>
  </si>
  <si>
    <t>no debt principal repayments.</t>
  </si>
  <si>
    <r>
      <t xml:space="preserve">Then, Unlevered FCF is </t>
    </r>
    <r>
      <rPr>
        <b/>
        <sz val="11"/>
        <color theme="1"/>
        <rFont val="Calibri"/>
        <family val="2"/>
        <scheme val="minor"/>
      </rPr>
      <t>LESS THAN</t>
    </r>
    <r>
      <rPr>
        <sz val="11"/>
        <color theme="1"/>
        <rFont val="Calibri"/>
        <family val="2"/>
        <scheme val="minor"/>
      </rPr>
      <t xml:space="preserve"> both of those - highly unusual</t>
    </r>
  </si>
  <si>
    <r>
      <t xml:space="preserve">and this could only happen if the company is </t>
    </r>
    <r>
      <rPr>
        <i/>
        <sz val="11"/>
        <color theme="1"/>
        <rFont val="Calibri"/>
        <family val="2"/>
        <scheme val="minor"/>
      </rPr>
      <t>earning</t>
    </r>
    <r>
      <rPr>
        <sz val="11"/>
        <color theme="1"/>
        <rFont val="Calibri"/>
        <family val="2"/>
        <scheme val="minor"/>
      </rPr>
      <t xml:space="preserve"> interest or</t>
    </r>
  </si>
  <si>
    <t xml:space="preserve">And you need to know these metrics when valuing companies, especially in the Discounted Cash Flow (DCF) analysis - not AS useful for </t>
  </si>
  <si>
    <t>Lesson Outline:</t>
  </si>
  <si>
    <t>1. Why you should care about Cash Flow-based metrics, but why they're also problematic.</t>
  </si>
  <si>
    <t>2. The differences - FCF vs. Levered FCF vs. Unlevered FCF.</t>
  </si>
  <si>
    <t>3. Practice: calculate these metrics for LinkedIn.</t>
  </si>
  <si>
    <t>4. Which one do you use, and why?</t>
  </si>
  <si>
    <t>5. Summary, recap, and comparison table.</t>
  </si>
  <si>
    <r>
      <t>BUT</t>
    </r>
    <r>
      <rPr>
        <sz val="11"/>
        <color theme="1"/>
        <rFont val="Calibri"/>
        <family val="2"/>
        <scheme val="minor"/>
      </rPr>
      <t>… IFRS and the Direct Method of Cash Flow Statement preparation make these calculations trickier.</t>
    </r>
  </si>
  <si>
    <t>Cash Flow Statement! (Direct vs. indirect)</t>
  </si>
  <si>
    <r>
      <t>Unlevered FCF:</t>
    </r>
    <r>
      <rPr>
        <sz val="11"/>
        <color theme="1"/>
        <rFont val="Calibri"/>
        <family val="2"/>
        <scheme val="minor"/>
      </rPr>
      <t xml:space="preserve"> Very common in discounted cash flow (DCF) analysis.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</si>
</sst>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0.0%;\(0.0%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6" fillId="6" borderId="11" applyNumberFormat="0" applyFont="0" applyAlignment="0" applyProtection="0"/>
  </cellStyleXfs>
  <cellXfs count="6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0" borderId="0" xfId="0" applyAlignment="1">
      <alignment horizontal="left" indent="1"/>
    </xf>
    <xf numFmtId="0" fontId="1" fillId="0" borderId="3" xfId="0" applyFont="1" applyBorder="1"/>
    <xf numFmtId="0" fontId="0" fillId="0" borderId="3" xfId="0" applyBorder="1"/>
    <xf numFmtId="41" fontId="0" fillId="0" borderId="0" xfId="0" applyNumberFormat="1"/>
    <xf numFmtId="0" fontId="1" fillId="0" borderId="0" xfId="0" applyFont="1" applyAlignment="1">
      <alignment horizontal="left" indent="1"/>
    </xf>
    <xf numFmtId="41" fontId="1" fillId="0" borderId="0" xfId="0" applyNumberFormat="1" applyFont="1"/>
    <xf numFmtId="0" fontId="1" fillId="0" borderId="3" xfId="0" applyFont="1" applyBorder="1" applyAlignment="1">
      <alignment horizontal="left" indent="1"/>
    </xf>
    <xf numFmtId="3" fontId="2" fillId="0" borderId="0" xfId="0" applyNumberFormat="1" applyFont="1"/>
    <xf numFmtId="44" fontId="2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/>
    <xf numFmtId="42" fontId="1" fillId="0" borderId="0" xfId="0" applyNumberFormat="1" applyFont="1" applyBorder="1"/>
    <xf numFmtId="41" fontId="2" fillId="0" borderId="0" xfId="0" applyNumberFormat="1" applyFont="1" applyBorder="1"/>
    <xf numFmtId="41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ill="1" applyBorder="1"/>
    <xf numFmtId="164" fontId="2" fillId="0" borderId="0" xfId="0" applyNumberFormat="1" applyFont="1"/>
    <xf numFmtId="165" fontId="2" fillId="0" borderId="0" xfId="0" applyNumberFormat="1" applyFont="1"/>
    <xf numFmtId="165" fontId="1" fillId="0" borderId="3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/>
    <xf numFmtId="165" fontId="3" fillId="0" borderId="0" xfId="0" applyNumberFormat="1" applyFont="1"/>
    <xf numFmtId="165" fontId="1" fillId="0" borderId="0" xfId="0" applyNumberFormat="1" applyFont="1" applyBorder="1"/>
    <xf numFmtId="164" fontId="1" fillId="0" borderId="0" xfId="0" applyNumberFormat="1" applyFont="1" applyBorder="1"/>
    <xf numFmtId="164" fontId="3" fillId="2" borderId="10" xfId="0" applyNumberFormat="1" applyFont="1" applyFill="1" applyBorder="1"/>
    <xf numFmtId="165" fontId="3" fillId="2" borderId="10" xfId="0" applyNumberFormat="1" applyFon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/>
    </xf>
    <xf numFmtId="165" fontId="2" fillId="0" borderId="1" xfId="0" applyNumberFormat="1" applyFont="1" applyBorder="1"/>
    <xf numFmtId="0" fontId="4" fillId="0" borderId="0" xfId="0" applyFont="1"/>
    <xf numFmtId="0" fontId="1" fillId="0" borderId="0" xfId="0" applyFont="1" applyBorder="1" applyAlignment="1">
      <alignment horizontal="center"/>
    </xf>
    <xf numFmtId="166" fontId="3" fillId="2" borderId="11" xfId="1" applyNumberFormat="1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Font="1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Z176"/>
  <sheetViews>
    <sheetView showGridLines="0" tabSelected="1" topLeftCell="A64" zoomScaleNormal="100" workbookViewId="0">
      <selection activeCell="C86" sqref="C86"/>
    </sheetView>
  </sheetViews>
  <sheetFormatPr defaultRowHeight="14.4" x14ac:dyDescent="0.3"/>
  <cols>
    <col min="1" max="2" width="1.6640625" customWidth="1"/>
    <col min="8" max="8" width="12.33203125" customWidth="1"/>
    <col min="9" max="10" width="1.6640625" customWidth="1"/>
    <col min="16" max="16" width="12.33203125" bestFit="1" customWidth="1"/>
    <col min="17" max="18" width="1.6640625" customWidth="1"/>
    <col min="24" max="24" width="11.5546875" customWidth="1"/>
  </cols>
  <sheetData>
    <row r="2" spans="2:16" x14ac:dyDescent="0.3">
      <c r="B2" s="1" t="s">
        <v>113</v>
      </c>
    </row>
    <row r="3" spans="2:16" x14ac:dyDescent="0.3">
      <c r="B3" s="2" t="s">
        <v>0</v>
      </c>
    </row>
    <row r="4" spans="2:16" x14ac:dyDescent="0.3">
      <c r="B4" s="2"/>
    </row>
    <row r="5" spans="2:16" x14ac:dyDescent="0.3">
      <c r="B5" s="4" t="s">
        <v>218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x14ac:dyDescent="0.3">
      <c r="B6" s="2"/>
    </row>
    <row r="7" spans="2:16" x14ac:dyDescent="0.3">
      <c r="B7" s="2"/>
      <c r="C7" t="s">
        <v>219</v>
      </c>
    </row>
    <row r="8" spans="2:16" x14ac:dyDescent="0.3">
      <c r="B8" s="2"/>
    </row>
    <row r="9" spans="2:16" x14ac:dyDescent="0.3">
      <c r="B9" s="2"/>
      <c r="C9" t="s">
        <v>220</v>
      </c>
    </row>
    <row r="10" spans="2:16" x14ac:dyDescent="0.3">
      <c r="B10" s="2"/>
    </row>
    <row r="11" spans="2:16" x14ac:dyDescent="0.3">
      <c r="B11" s="2"/>
      <c r="C11" t="s">
        <v>221</v>
      </c>
    </row>
    <row r="12" spans="2:16" x14ac:dyDescent="0.3">
      <c r="B12" s="2"/>
    </row>
    <row r="13" spans="2:16" x14ac:dyDescent="0.3">
      <c r="B13" s="2"/>
      <c r="C13" t="s">
        <v>222</v>
      </c>
    </row>
    <row r="14" spans="2:16" x14ac:dyDescent="0.3">
      <c r="B14" s="2"/>
    </row>
    <row r="15" spans="2:16" x14ac:dyDescent="0.3">
      <c r="B15" s="2"/>
      <c r="C15" t="s">
        <v>223</v>
      </c>
    </row>
    <row r="16" spans="2:16" x14ac:dyDescent="0.3">
      <c r="B16" s="2"/>
    </row>
    <row r="17" spans="2:16" x14ac:dyDescent="0.3">
      <c r="B17" s="4" t="s">
        <v>114</v>
      </c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3">
      <c r="B18" s="2"/>
    </row>
    <row r="19" spans="2:16" x14ac:dyDescent="0.3">
      <c r="B19" s="2"/>
      <c r="C19" t="s">
        <v>115</v>
      </c>
    </row>
    <row r="20" spans="2:16" x14ac:dyDescent="0.3">
      <c r="B20" s="2"/>
    </row>
    <row r="21" spans="2:16" x14ac:dyDescent="0.3">
      <c r="B21" s="2"/>
      <c r="C21" t="s">
        <v>217</v>
      </c>
    </row>
    <row r="22" spans="2:16" x14ac:dyDescent="0.3">
      <c r="B22" s="2"/>
      <c r="C22" s="56" t="s">
        <v>116</v>
      </c>
    </row>
    <row r="23" spans="2:16" x14ac:dyDescent="0.3">
      <c r="B23" s="2"/>
    </row>
    <row r="24" spans="2:16" x14ac:dyDescent="0.3">
      <c r="B24" s="2"/>
      <c r="C24" s="1" t="s">
        <v>117</v>
      </c>
    </row>
    <row r="25" spans="2:16" x14ac:dyDescent="0.3">
      <c r="B25" s="2"/>
    </row>
    <row r="26" spans="2:16" x14ac:dyDescent="0.3">
      <c r="B26" s="2"/>
      <c r="C26" t="s">
        <v>150</v>
      </c>
    </row>
    <row r="27" spans="2:16" x14ac:dyDescent="0.3">
      <c r="B27" s="2"/>
      <c r="C27" t="s">
        <v>151</v>
      </c>
    </row>
    <row r="28" spans="2:16" x14ac:dyDescent="0.3">
      <c r="B28" s="2"/>
    </row>
    <row r="29" spans="2:16" x14ac:dyDescent="0.3">
      <c r="B29" s="2"/>
      <c r="C29" t="s">
        <v>152</v>
      </c>
    </row>
    <row r="30" spans="2:16" x14ac:dyDescent="0.3">
      <c r="B30" s="2"/>
      <c r="C30" t="s">
        <v>118</v>
      </c>
    </row>
    <row r="31" spans="2:16" x14ac:dyDescent="0.3">
      <c r="B31" s="2"/>
    </row>
    <row r="32" spans="2:16" x14ac:dyDescent="0.3">
      <c r="B32" s="2"/>
      <c r="C32" t="s">
        <v>153</v>
      </c>
    </row>
    <row r="33" spans="2:16" x14ac:dyDescent="0.3">
      <c r="B33" s="2"/>
      <c r="C33" t="s">
        <v>225</v>
      </c>
    </row>
    <row r="34" spans="2:16" x14ac:dyDescent="0.3">
      <c r="B34" s="2"/>
    </row>
    <row r="35" spans="2:16" x14ac:dyDescent="0.3">
      <c r="B35" s="2"/>
      <c r="C35" s="1" t="s">
        <v>119</v>
      </c>
    </row>
    <row r="36" spans="2:16" x14ac:dyDescent="0.3">
      <c r="B36" s="2"/>
      <c r="C36" t="s">
        <v>120</v>
      </c>
    </row>
    <row r="37" spans="2:16" x14ac:dyDescent="0.3">
      <c r="B37" s="2"/>
    </row>
    <row r="38" spans="2:16" x14ac:dyDescent="0.3">
      <c r="B38" s="2"/>
      <c r="C38" s="1" t="s">
        <v>149</v>
      </c>
    </row>
    <row r="39" spans="2:16" x14ac:dyDescent="0.3">
      <c r="B39" s="2"/>
    </row>
    <row r="40" spans="2:16" x14ac:dyDescent="0.3">
      <c r="B40" s="4" t="s">
        <v>112</v>
      </c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3">
      <c r="B41" s="2"/>
    </row>
    <row r="42" spans="2:16" x14ac:dyDescent="0.3">
      <c r="B42" s="2"/>
      <c r="C42" t="s">
        <v>154</v>
      </c>
    </row>
    <row r="43" spans="2:16" x14ac:dyDescent="0.3">
      <c r="B43" s="2"/>
    </row>
    <row r="44" spans="2:16" x14ac:dyDescent="0.3">
      <c r="B44" s="2"/>
      <c r="C44" s="1" t="s">
        <v>155</v>
      </c>
    </row>
    <row r="45" spans="2:16" x14ac:dyDescent="0.3">
      <c r="B45" s="2"/>
      <c r="C45" t="s">
        <v>156</v>
      </c>
    </row>
    <row r="46" spans="2:16" x14ac:dyDescent="0.3">
      <c r="B46" s="2"/>
    </row>
    <row r="47" spans="2:16" x14ac:dyDescent="0.3">
      <c r="B47" s="2"/>
      <c r="C47" t="s">
        <v>157</v>
      </c>
    </row>
    <row r="48" spans="2:16" x14ac:dyDescent="0.3">
      <c r="B48" s="2"/>
    </row>
    <row r="49" spans="2:3" x14ac:dyDescent="0.3">
      <c r="B49" s="2"/>
      <c r="C49" s="1" t="s">
        <v>158</v>
      </c>
    </row>
    <row r="50" spans="2:3" x14ac:dyDescent="0.3">
      <c r="B50" s="2"/>
    </row>
    <row r="51" spans="2:3" x14ac:dyDescent="0.3">
      <c r="B51" s="2"/>
      <c r="C51" s="1" t="s">
        <v>162</v>
      </c>
    </row>
    <row r="52" spans="2:3" x14ac:dyDescent="0.3">
      <c r="B52" s="2"/>
    </row>
    <row r="53" spans="2:3" x14ac:dyDescent="0.3">
      <c r="B53" s="2"/>
      <c r="C53" t="s">
        <v>159</v>
      </c>
    </row>
    <row r="54" spans="2:3" x14ac:dyDescent="0.3">
      <c r="B54" s="2"/>
    </row>
    <row r="55" spans="2:3" x14ac:dyDescent="0.3">
      <c r="B55" s="2"/>
      <c r="C55" t="s">
        <v>160</v>
      </c>
    </row>
    <row r="56" spans="2:3" x14ac:dyDescent="0.3">
      <c r="B56" s="2"/>
    </row>
    <row r="57" spans="2:3" x14ac:dyDescent="0.3">
      <c r="B57" s="2"/>
      <c r="C57" t="s">
        <v>161</v>
      </c>
    </row>
    <row r="58" spans="2:3" x14ac:dyDescent="0.3">
      <c r="B58" s="2"/>
      <c r="C58" t="s">
        <v>164</v>
      </c>
    </row>
    <row r="59" spans="2:3" x14ac:dyDescent="0.3">
      <c r="B59" s="2"/>
    </row>
    <row r="60" spans="2:3" x14ac:dyDescent="0.3">
      <c r="B60" s="2"/>
      <c r="C60" s="1" t="s">
        <v>163</v>
      </c>
    </row>
    <row r="61" spans="2:3" x14ac:dyDescent="0.3">
      <c r="B61" s="2"/>
    </row>
    <row r="62" spans="2:3" x14ac:dyDescent="0.3">
      <c r="B62" s="2"/>
      <c r="C62" t="s">
        <v>165</v>
      </c>
    </row>
    <row r="63" spans="2:3" x14ac:dyDescent="0.3">
      <c r="B63" s="2"/>
    </row>
    <row r="64" spans="2:3" x14ac:dyDescent="0.3">
      <c r="B64" s="2"/>
      <c r="C64" t="s">
        <v>168</v>
      </c>
    </row>
    <row r="65" spans="2:16" x14ac:dyDescent="0.3">
      <c r="B65" s="2"/>
    </row>
    <row r="66" spans="2:16" x14ac:dyDescent="0.3">
      <c r="B66" s="2"/>
      <c r="C66" s="1" t="s">
        <v>224</v>
      </c>
    </row>
    <row r="67" spans="2:16" x14ac:dyDescent="0.3">
      <c r="B67" s="2"/>
    </row>
    <row r="68" spans="2:16" x14ac:dyDescent="0.3">
      <c r="B68" s="2"/>
      <c r="C68" s="1" t="s">
        <v>169</v>
      </c>
    </row>
    <row r="69" spans="2:16" x14ac:dyDescent="0.3">
      <c r="B69" s="2"/>
      <c r="C69" t="s">
        <v>170</v>
      </c>
    </row>
    <row r="70" spans="2:16" x14ac:dyDescent="0.3">
      <c r="B70" s="2"/>
    </row>
    <row r="71" spans="2:16" x14ac:dyDescent="0.3">
      <c r="B71" s="2"/>
      <c r="C71" t="s">
        <v>171</v>
      </c>
    </row>
    <row r="72" spans="2:16" x14ac:dyDescent="0.3">
      <c r="B72" s="2"/>
    </row>
    <row r="73" spans="2:16" x14ac:dyDescent="0.3">
      <c r="B73" s="4" t="s">
        <v>49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3">
      <c r="B74" s="2"/>
    </row>
    <row r="75" spans="2:16" x14ac:dyDescent="0.3">
      <c r="B75" s="2"/>
      <c r="C75" t="s">
        <v>198</v>
      </c>
    </row>
    <row r="76" spans="2:16" x14ac:dyDescent="0.3">
      <c r="B76" s="2"/>
    </row>
    <row r="77" spans="2:16" x14ac:dyDescent="0.3">
      <c r="B77" s="2"/>
      <c r="C77" t="s">
        <v>199</v>
      </c>
    </row>
    <row r="78" spans="2:16" x14ac:dyDescent="0.3">
      <c r="B78" s="2"/>
    </row>
    <row r="79" spans="2:16" x14ac:dyDescent="0.3">
      <c r="B79" s="2"/>
      <c r="C79" t="s">
        <v>200</v>
      </c>
    </row>
    <row r="80" spans="2:16" x14ac:dyDescent="0.3">
      <c r="B80" s="2"/>
      <c r="C80" t="s">
        <v>201</v>
      </c>
    </row>
    <row r="81" spans="2:24" x14ac:dyDescent="0.3">
      <c r="B81" s="2"/>
    </row>
    <row r="82" spans="2:24" x14ac:dyDescent="0.3">
      <c r="B82" s="2"/>
      <c r="C82" s="1" t="s">
        <v>202</v>
      </c>
    </row>
    <row r="83" spans="2:24" x14ac:dyDescent="0.3">
      <c r="B83" s="2"/>
    </row>
    <row r="84" spans="2:24" x14ac:dyDescent="0.3">
      <c r="B84" s="2"/>
      <c r="C84" s="1" t="s">
        <v>203</v>
      </c>
    </row>
    <row r="85" spans="2:24" x14ac:dyDescent="0.3">
      <c r="B85" s="2"/>
    </row>
    <row r="86" spans="2:24" x14ac:dyDescent="0.3">
      <c r="B86" s="2"/>
      <c r="C86" s="1" t="s">
        <v>226</v>
      </c>
    </row>
    <row r="87" spans="2:24" x14ac:dyDescent="0.3">
      <c r="B87" s="2"/>
    </row>
    <row r="88" spans="2:24" x14ac:dyDescent="0.3">
      <c r="B88" s="2"/>
      <c r="C88" s="1" t="s">
        <v>204</v>
      </c>
    </row>
    <row r="89" spans="2:24" x14ac:dyDescent="0.3">
      <c r="B89" s="2"/>
    </row>
    <row r="90" spans="2:24" x14ac:dyDescent="0.3">
      <c r="B90" s="2"/>
      <c r="C90" s="1" t="s">
        <v>73</v>
      </c>
    </row>
    <row r="91" spans="2:24" x14ac:dyDescent="0.3">
      <c r="B91" s="2"/>
    </row>
    <row r="92" spans="2:24" x14ac:dyDescent="0.3">
      <c r="B92" s="4" t="s">
        <v>172</v>
      </c>
      <c r="C92" s="3"/>
      <c r="D92" s="3"/>
      <c r="E92" s="3"/>
      <c r="F92" s="3"/>
      <c r="G92" s="3"/>
      <c r="H92" s="3"/>
      <c r="I92" s="5"/>
      <c r="J92" s="4" t="s">
        <v>2</v>
      </c>
      <c r="K92" s="3"/>
      <c r="L92" s="3"/>
      <c r="M92" s="3"/>
      <c r="N92" s="3"/>
      <c r="O92" s="3"/>
      <c r="P92" s="3"/>
      <c r="R92" s="4" t="s">
        <v>3</v>
      </c>
      <c r="S92" s="3"/>
      <c r="T92" s="3"/>
      <c r="U92" s="3"/>
      <c r="V92" s="3"/>
      <c r="W92" s="3"/>
      <c r="X92" s="3"/>
    </row>
    <row r="93" spans="2:24" x14ac:dyDescent="0.3">
      <c r="J93" s="19"/>
      <c r="K93" s="5"/>
      <c r="L93" s="5"/>
      <c r="M93" s="5"/>
      <c r="N93" s="5"/>
      <c r="O93" s="5"/>
      <c r="P93" s="5"/>
      <c r="Q93" s="5"/>
      <c r="R93" s="19"/>
      <c r="S93" s="5"/>
      <c r="T93" s="5"/>
      <c r="U93" s="5"/>
      <c r="V93" s="5"/>
      <c r="W93" s="5"/>
      <c r="X93" s="5"/>
    </row>
    <row r="94" spans="2:24" x14ac:dyDescent="0.3">
      <c r="C94" t="s">
        <v>175</v>
      </c>
      <c r="H94" s="58">
        <f>AVERAGE(37.8%,30.3%,37.4%)</f>
        <v>0.35166666666666663</v>
      </c>
      <c r="K94" t="s">
        <v>4</v>
      </c>
      <c r="P94" s="42">
        <v>7372.924</v>
      </c>
      <c r="R94" s="1" t="s">
        <v>32</v>
      </c>
    </row>
    <row r="95" spans="2:24" x14ac:dyDescent="0.3">
      <c r="S95" s="17" t="s">
        <v>11</v>
      </c>
      <c r="X95" s="46">
        <f>P110</f>
        <v>163.51600000000028</v>
      </c>
    </row>
    <row r="96" spans="2:24" x14ac:dyDescent="0.3">
      <c r="C96" s="52" t="s">
        <v>50</v>
      </c>
      <c r="H96" s="50">
        <f>+X110</f>
        <v>312.1750000000003</v>
      </c>
      <c r="K96" t="s">
        <v>13</v>
      </c>
      <c r="P96" s="43">
        <v>6653.78</v>
      </c>
      <c r="S96" s="52" t="s">
        <v>31</v>
      </c>
    </row>
    <row r="97" spans="3:25" x14ac:dyDescent="0.3">
      <c r="C97" s="54" t="s">
        <v>109</v>
      </c>
      <c r="D97" s="3"/>
      <c r="E97" s="3"/>
      <c r="F97" s="3"/>
      <c r="G97" s="3"/>
      <c r="H97" s="51">
        <f>+X113</f>
        <v>-186.84299999999999</v>
      </c>
      <c r="K97" s="12" t="s">
        <v>5</v>
      </c>
      <c r="L97" s="7"/>
      <c r="M97" s="7"/>
      <c r="N97" s="7"/>
      <c r="O97" s="7"/>
      <c r="P97" s="44">
        <f>P94-P96</f>
        <v>719.14400000000023</v>
      </c>
      <c r="S97" s="52" t="s">
        <v>33</v>
      </c>
    </row>
    <row r="98" spans="3:25" x14ac:dyDescent="0.3">
      <c r="C98" s="18" t="s">
        <v>110</v>
      </c>
      <c r="H98" s="45">
        <f>SUM(H96:H97)</f>
        <v>125.33200000000031</v>
      </c>
      <c r="S98" s="6" t="s">
        <v>18</v>
      </c>
      <c r="X98" s="43">
        <v>230.928</v>
      </c>
    </row>
    <row r="99" spans="3:25" x14ac:dyDescent="0.3">
      <c r="K99" t="s">
        <v>14</v>
      </c>
      <c r="P99" s="43">
        <v>272.77699999999999</v>
      </c>
      <c r="S99" s="6" t="s">
        <v>7</v>
      </c>
      <c r="X99" s="43">
        <v>0.308</v>
      </c>
    </row>
    <row r="100" spans="3:25" x14ac:dyDescent="0.3">
      <c r="C100" t="s">
        <v>173</v>
      </c>
      <c r="H100" s="50">
        <f>+P103</f>
        <v>386.52500000000026</v>
      </c>
      <c r="K100" t="s">
        <v>6</v>
      </c>
      <c r="P100" s="43">
        <v>27.763999999999999</v>
      </c>
      <c r="S100" s="6" t="s">
        <v>19</v>
      </c>
      <c r="X100" s="43">
        <v>15.504</v>
      </c>
    </row>
    <row r="101" spans="3:25" x14ac:dyDescent="0.3">
      <c r="K101" t="s">
        <v>15</v>
      </c>
      <c r="P101" s="43">
        <v>31.77</v>
      </c>
      <c r="S101" s="6" t="s">
        <v>20</v>
      </c>
      <c r="X101" s="43">
        <v>30.736999999999998</v>
      </c>
    </row>
    <row r="102" spans="3:25" x14ac:dyDescent="0.3">
      <c r="C102" t="s">
        <v>174</v>
      </c>
      <c r="H102" s="51">
        <f>+H100*(1-H94)</f>
        <v>250.59704166666688</v>
      </c>
      <c r="K102" t="s">
        <v>7</v>
      </c>
      <c r="P102" s="43">
        <v>0.308</v>
      </c>
      <c r="S102" s="6" t="s">
        <v>111</v>
      </c>
      <c r="X102" s="43">
        <v>1.0820000000000001</v>
      </c>
      <c r="Y102" s="9"/>
    </row>
    <row r="103" spans="3:25" x14ac:dyDescent="0.3">
      <c r="C103" t="s">
        <v>176</v>
      </c>
      <c r="H103" s="51">
        <f>SUM(X98:X102)</f>
        <v>278.55899999999997</v>
      </c>
      <c r="K103" s="12" t="s">
        <v>1</v>
      </c>
      <c r="L103" s="8"/>
      <c r="M103" s="8"/>
      <c r="N103" s="8"/>
      <c r="O103" s="8"/>
      <c r="P103" s="44">
        <f>P97-SUM(P99:P102)</f>
        <v>386.52500000000026</v>
      </c>
      <c r="S103" s="6" t="s">
        <v>34</v>
      </c>
    </row>
    <row r="104" spans="3:25" x14ac:dyDescent="0.3">
      <c r="C104" t="s">
        <v>177</v>
      </c>
      <c r="H104" s="51">
        <f>SUM(X104:X109)</f>
        <v>-129.9</v>
      </c>
      <c r="S104" s="15" t="s">
        <v>21</v>
      </c>
      <c r="X104" s="43">
        <v>-78.236999999999995</v>
      </c>
    </row>
    <row r="105" spans="3:25" x14ac:dyDescent="0.3">
      <c r="C105" s="54" t="s">
        <v>109</v>
      </c>
      <c r="D105" s="3"/>
      <c r="E105" s="3"/>
      <c r="F105" s="3"/>
      <c r="G105" s="3"/>
      <c r="H105" s="51">
        <f>+X113</f>
        <v>-186.84299999999999</v>
      </c>
      <c r="K105" t="s">
        <v>16</v>
      </c>
      <c r="P105" s="43">
        <v>127.72799999999999</v>
      </c>
      <c r="S105" s="15" t="s">
        <v>22</v>
      </c>
      <c r="X105" s="43">
        <v>-108.02500000000001</v>
      </c>
    </row>
    <row r="106" spans="3:25" x14ac:dyDescent="0.3">
      <c r="C106" s="18" t="s">
        <v>178</v>
      </c>
      <c r="H106" s="45">
        <f>SUM(H102:H105)</f>
        <v>212.41304166666689</v>
      </c>
      <c r="K106" t="s">
        <v>8</v>
      </c>
      <c r="P106" s="43">
        <v>-4.0330000000000004</v>
      </c>
      <c r="S106" s="15" t="s">
        <v>23</v>
      </c>
      <c r="X106" s="43">
        <v>13.705</v>
      </c>
    </row>
    <row r="107" spans="3:25" x14ac:dyDescent="0.3">
      <c r="K107" s="12" t="s">
        <v>9</v>
      </c>
      <c r="L107" s="8"/>
      <c r="M107" s="8"/>
      <c r="N107" s="8"/>
      <c r="O107" s="8"/>
      <c r="P107" s="44">
        <f>P103-SUM(P105:P106)</f>
        <v>262.83000000000027</v>
      </c>
      <c r="S107" s="15" t="s">
        <v>24</v>
      </c>
      <c r="X107" s="43">
        <v>40.140999999999998</v>
      </c>
    </row>
    <row r="108" spans="3:25" x14ac:dyDescent="0.3">
      <c r="C108" t="s">
        <v>11</v>
      </c>
      <c r="H108" s="50">
        <f>+P110</f>
        <v>163.51600000000028</v>
      </c>
      <c r="S108" s="15" t="s">
        <v>25</v>
      </c>
      <c r="X108" s="43">
        <v>-12.494</v>
      </c>
    </row>
    <row r="109" spans="3:25" x14ac:dyDescent="0.3">
      <c r="C109" t="s">
        <v>176</v>
      </c>
      <c r="H109" s="51">
        <f>SUM(X98:X102)</f>
        <v>278.55899999999997</v>
      </c>
      <c r="K109" t="s">
        <v>10</v>
      </c>
      <c r="P109" s="43">
        <v>99.313999999999993</v>
      </c>
      <c r="S109" s="53" t="s">
        <v>35</v>
      </c>
      <c r="X109" s="43">
        <v>15.01</v>
      </c>
    </row>
    <row r="110" spans="3:25" x14ac:dyDescent="0.3">
      <c r="C110" t="s">
        <v>177</v>
      </c>
      <c r="H110" s="51">
        <f>SUM(X104:X109)</f>
        <v>-129.9</v>
      </c>
      <c r="K110" s="12" t="s">
        <v>11</v>
      </c>
      <c r="L110" s="8"/>
      <c r="M110" s="8"/>
      <c r="N110" s="8"/>
      <c r="O110" s="8"/>
      <c r="P110" s="44">
        <f>P107-P109</f>
        <v>163.51600000000028</v>
      </c>
      <c r="R110" s="7" t="s">
        <v>26</v>
      </c>
      <c r="T110" s="8"/>
      <c r="U110" s="8"/>
      <c r="V110" s="8"/>
      <c r="W110" s="8"/>
      <c r="X110" s="44">
        <f>SUM(X95:X109)</f>
        <v>312.1750000000003</v>
      </c>
    </row>
    <row r="111" spans="3:25" x14ac:dyDescent="0.3">
      <c r="C111" s="59" t="s">
        <v>109</v>
      </c>
      <c r="D111" s="5"/>
      <c r="E111" s="5"/>
      <c r="F111" s="5"/>
      <c r="G111" s="5"/>
      <c r="H111" s="51">
        <f>+X113</f>
        <v>-186.84299999999999</v>
      </c>
      <c r="K111" s="10"/>
      <c r="P111" s="11"/>
      <c r="X111" s="9"/>
    </row>
    <row r="112" spans="3:25" x14ac:dyDescent="0.3">
      <c r="C112" s="3" t="s">
        <v>179</v>
      </c>
      <c r="D112" s="3"/>
      <c r="E112" s="3"/>
      <c r="F112" s="3"/>
      <c r="G112" s="3"/>
      <c r="H112" s="51">
        <f>+X120</f>
        <v>-517.97799999999995</v>
      </c>
      <c r="K112" t="s">
        <v>17</v>
      </c>
      <c r="P112" s="43">
        <v>25.978000000000002</v>
      </c>
      <c r="R112" s="17" t="s">
        <v>36</v>
      </c>
    </row>
    <row r="113" spans="2:24" x14ac:dyDescent="0.3">
      <c r="C113" s="18" t="s">
        <v>180</v>
      </c>
      <c r="H113" s="45">
        <f>SUM(H108:H112)</f>
        <v>-392.64599999999962</v>
      </c>
      <c r="K113" s="12" t="s">
        <v>12</v>
      </c>
      <c r="L113" s="8"/>
      <c r="M113" s="8"/>
      <c r="N113" s="8"/>
      <c r="O113" s="8"/>
      <c r="P113" s="45">
        <f>P110+P112</f>
        <v>189.49400000000028</v>
      </c>
      <c r="S113" s="52" t="s">
        <v>38</v>
      </c>
      <c r="X113" s="43">
        <v>-186.84299999999999</v>
      </c>
    </row>
    <row r="114" spans="2:24" x14ac:dyDescent="0.3">
      <c r="S114" s="52" t="s">
        <v>37</v>
      </c>
      <c r="X114" s="43">
        <v>31.52</v>
      </c>
    </row>
    <row r="115" spans="2:24" x14ac:dyDescent="0.3">
      <c r="B115" t="s">
        <v>182</v>
      </c>
      <c r="P115" s="14"/>
      <c r="R115" s="3"/>
      <c r="S115" s="54" t="s">
        <v>27</v>
      </c>
      <c r="T115" s="3"/>
      <c r="U115" s="3"/>
      <c r="V115" s="3"/>
      <c r="W115" s="3"/>
      <c r="X115" s="55">
        <v>2.4780000000000002</v>
      </c>
    </row>
    <row r="116" spans="2:24" x14ac:dyDescent="0.3">
      <c r="C116" s="40" t="s">
        <v>183</v>
      </c>
      <c r="D116" s="5"/>
      <c r="E116" s="5"/>
      <c r="F116" s="5"/>
      <c r="G116" s="5"/>
      <c r="H116" s="20"/>
      <c r="P116" s="13"/>
      <c r="R116" s="19" t="s">
        <v>28</v>
      </c>
      <c r="T116" s="19"/>
      <c r="U116" s="19"/>
      <c r="V116" s="19"/>
      <c r="W116" s="19"/>
      <c r="X116" s="48">
        <f>SUM(X113:X115)</f>
        <v>-152.84499999999997</v>
      </c>
    </row>
    <row r="117" spans="2:24" x14ac:dyDescent="0.3">
      <c r="C117" s="60" t="s">
        <v>184</v>
      </c>
      <c r="D117" s="5"/>
      <c r="E117" s="5"/>
      <c r="F117" s="5"/>
      <c r="G117" s="5"/>
      <c r="H117" s="5"/>
    </row>
    <row r="118" spans="2:24" x14ac:dyDescent="0.3">
      <c r="C118" s="41"/>
      <c r="D118" s="5"/>
      <c r="E118" s="5"/>
      <c r="F118" s="5"/>
      <c r="G118" s="5"/>
      <c r="H118" s="5"/>
      <c r="P118" s="14"/>
      <c r="R118" s="1" t="s">
        <v>40</v>
      </c>
    </row>
    <row r="119" spans="2:24" x14ac:dyDescent="0.3">
      <c r="C119" s="41" t="s">
        <v>185</v>
      </c>
      <c r="D119" s="5"/>
      <c r="E119" s="5"/>
      <c r="F119" s="5"/>
      <c r="G119" s="5"/>
      <c r="H119" s="5"/>
      <c r="P119" s="13"/>
      <c r="S119" s="52" t="s">
        <v>43</v>
      </c>
      <c r="X119" s="43">
        <v>423.96499999999997</v>
      </c>
    </row>
    <row r="120" spans="2:24" x14ac:dyDescent="0.3">
      <c r="C120" s="41" t="s">
        <v>186</v>
      </c>
      <c r="D120" s="5"/>
      <c r="E120" s="5"/>
      <c r="F120" s="5"/>
      <c r="G120" s="5"/>
      <c r="H120" s="22"/>
      <c r="S120" s="52" t="s">
        <v>44</v>
      </c>
      <c r="X120" s="43">
        <v>-517.97799999999995</v>
      </c>
    </row>
    <row r="121" spans="2:24" x14ac:dyDescent="0.3">
      <c r="C121" s="5"/>
      <c r="D121" s="5"/>
      <c r="E121" s="5"/>
      <c r="F121" s="5"/>
      <c r="G121" s="5"/>
      <c r="H121" s="22"/>
      <c r="S121" s="52" t="s">
        <v>45</v>
      </c>
      <c r="X121" s="43">
        <v>37.508000000000003</v>
      </c>
    </row>
    <row r="122" spans="2:24" x14ac:dyDescent="0.3">
      <c r="C122" s="41" t="s">
        <v>187</v>
      </c>
      <c r="D122" s="19"/>
      <c r="E122" s="19"/>
      <c r="F122" s="19"/>
      <c r="G122" s="19"/>
      <c r="H122" s="20"/>
      <c r="S122" s="52" t="s">
        <v>41</v>
      </c>
      <c r="X122" s="43">
        <v>17.86</v>
      </c>
    </row>
    <row r="123" spans="2:24" x14ac:dyDescent="0.3">
      <c r="C123" s="41" t="s">
        <v>188</v>
      </c>
      <c r="S123" s="52" t="s">
        <v>42</v>
      </c>
      <c r="X123" s="43">
        <v>-0.439</v>
      </c>
    </row>
    <row r="124" spans="2:24" x14ac:dyDescent="0.3">
      <c r="C124" s="41" t="s">
        <v>189</v>
      </c>
      <c r="S124" s="52" t="s">
        <v>29</v>
      </c>
      <c r="X124" s="43">
        <v>-94.811999999999998</v>
      </c>
    </row>
    <row r="125" spans="2:24" x14ac:dyDescent="0.3">
      <c r="S125" s="54" t="s">
        <v>30</v>
      </c>
      <c r="X125" s="43">
        <v>-6.1950000000000003</v>
      </c>
    </row>
    <row r="126" spans="2:24" x14ac:dyDescent="0.3">
      <c r="C126" t="s">
        <v>190</v>
      </c>
      <c r="R126" s="7" t="s">
        <v>39</v>
      </c>
      <c r="T126" s="8"/>
      <c r="U126" s="8"/>
      <c r="V126" s="8"/>
      <c r="W126" s="8"/>
      <c r="X126" s="44">
        <f>SUM(X119:X125)</f>
        <v>-140.09099999999995</v>
      </c>
    </row>
    <row r="127" spans="2:24" x14ac:dyDescent="0.3">
      <c r="C127" t="s">
        <v>191</v>
      </c>
    </row>
    <row r="128" spans="2:24" x14ac:dyDescent="0.3">
      <c r="C128" t="s">
        <v>192</v>
      </c>
      <c r="R128" s="1" t="s">
        <v>48</v>
      </c>
      <c r="X128" s="48">
        <f>+X110+X116+X126</f>
        <v>19.239000000000374</v>
      </c>
    </row>
    <row r="129" spans="2:26" x14ac:dyDescent="0.3">
      <c r="R129" s="1" t="s">
        <v>47</v>
      </c>
      <c r="X129" s="43">
        <v>375.91699999999997</v>
      </c>
    </row>
    <row r="130" spans="2:26" x14ac:dyDescent="0.3">
      <c r="R130" s="1" t="s">
        <v>46</v>
      </c>
      <c r="X130" s="49">
        <f>+X128+X129</f>
        <v>395.15600000000035</v>
      </c>
    </row>
    <row r="133" spans="2:26" x14ac:dyDescent="0.3">
      <c r="B133" s="4" t="s">
        <v>181</v>
      </c>
      <c r="C133" s="3"/>
      <c r="D133" s="3"/>
      <c r="E133" s="3"/>
      <c r="F133" s="3"/>
      <c r="G133" s="3"/>
      <c r="H133" s="3"/>
      <c r="J133" s="4" t="s">
        <v>51</v>
      </c>
      <c r="K133" s="3"/>
      <c r="L133" s="3"/>
      <c r="M133" s="3"/>
      <c r="N133" s="3"/>
      <c r="O133" s="3"/>
      <c r="P133" s="3"/>
      <c r="R133" s="4" t="s">
        <v>57</v>
      </c>
      <c r="S133" s="3"/>
      <c r="T133" s="3"/>
      <c r="U133" s="3"/>
      <c r="V133" s="3"/>
      <c r="W133" s="3"/>
      <c r="X133" s="3"/>
    </row>
    <row r="134" spans="2:26" x14ac:dyDescent="0.3">
      <c r="J134" s="19"/>
      <c r="K134" s="5"/>
      <c r="L134" s="5"/>
      <c r="M134" s="5"/>
      <c r="N134" s="5"/>
      <c r="O134" s="5"/>
      <c r="P134" s="5"/>
      <c r="R134" s="19"/>
      <c r="S134" s="5"/>
      <c r="T134" s="5"/>
      <c r="U134" s="5"/>
      <c r="V134" s="5"/>
      <c r="W134" s="5"/>
      <c r="X134" s="5"/>
    </row>
    <row r="135" spans="2:26" x14ac:dyDescent="0.3">
      <c r="C135" t="s">
        <v>175</v>
      </c>
      <c r="H135" s="58">
        <f>AVERAGE(46%,62%,48%)</f>
        <v>0.52</v>
      </c>
      <c r="K135" t="s">
        <v>4</v>
      </c>
      <c r="P135" s="42">
        <v>1528.5450000000001</v>
      </c>
      <c r="S135" s="1" t="s">
        <v>32</v>
      </c>
    </row>
    <row r="136" spans="2:26" x14ac:dyDescent="0.3">
      <c r="S136" s="10" t="s">
        <v>11</v>
      </c>
      <c r="X136" s="46">
        <f>+P151</f>
        <v>26.769000000000123</v>
      </c>
    </row>
    <row r="137" spans="2:26" x14ac:dyDescent="0.3">
      <c r="C137" s="52" t="s">
        <v>50</v>
      </c>
      <c r="H137" s="50">
        <f>+X150</f>
        <v>436.47300000000018</v>
      </c>
      <c r="K137" t="s">
        <v>13</v>
      </c>
      <c r="P137" s="43">
        <v>202.90799999999999</v>
      </c>
      <c r="S137" s="6" t="s">
        <v>31</v>
      </c>
    </row>
    <row r="138" spans="2:26" x14ac:dyDescent="0.3">
      <c r="C138" s="54" t="s">
        <v>109</v>
      </c>
      <c r="D138" s="3"/>
      <c r="E138" s="3"/>
      <c r="F138" s="3"/>
      <c r="G138" s="3"/>
      <c r="H138" s="51">
        <f>+X153</f>
        <v>-278.01900000000001</v>
      </c>
      <c r="K138" s="12" t="s">
        <v>5</v>
      </c>
      <c r="L138" s="7"/>
      <c r="M138" s="7"/>
      <c r="N138" s="7"/>
      <c r="O138" s="7"/>
      <c r="P138" s="44">
        <f>+P135-P137</f>
        <v>1325.6370000000002</v>
      </c>
      <c r="S138" s="6" t="s">
        <v>33</v>
      </c>
    </row>
    <row r="139" spans="2:26" x14ac:dyDescent="0.3">
      <c r="C139" s="18" t="s">
        <v>110</v>
      </c>
      <c r="H139" s="45">
        <f>SUM(H137:H138)</f>
        <v>158.45400000000018</v>
      </c>
      <c r="S139" s="15" t="s">
        <v>18</v>
      </c>
      <c r="X139" s="43">
        <v>134.51599999999999</v>
      </c>
    </row>
    <row r="140" spans="2:26" x14ac:dyDescent="0.3">
      <c r="K140" t="s">
        <v>52</v>
      </c>
      <c r="P140" s="43">
        <v>522.1</v>
      </c>
      <c r="S140" s="15" t="s">
        <v>58</v>
      </c>
      <c r="X140" s="43">
        <v>4.7750000000000004</v>
      </c>
    </row>
    <row r="141" spans="2:26" x14ac:dyDescent="0.3">
      <c r="C141" t="s">
        <v>173</v>
      </c>
      <c r="H141" s="50">
        <f>+P144</f>
        <v>47.812000000000126</v>
      </c>
      <c r="K141" t="s">
        <v>53</v>
      </c>
      <c r="P141" s="43">
        <v>395.64299999999997</v>
      </c>
      <c r="S141" s="15" t="s">
        <v>19</v>
      </c>
      <c r="X141" s="43">
        <v>193.91499999999999</v>
      </c>
    </row>
    <row r="142" spans="2:26" x14ac:dyDescent="0.3">
      <c r="K142" t="s">
        <v>54</v>
      </c>
      <c r="P142" s="43">
        <v>225.566</v>
      </c>
      <c r="S142" s="15" t="s">
        <v>59</v>
      </c>
      <c r="X142" s="43">
        <v>-43.755000000000003</v>
      </c>
    </row>
    <row r="143" spans="2:26" x14ac:dyDescent="0.3">
      <c r="C143" t="s">
        <v>174</v>
      </c>
      <c r="H143" s="51">
        <f>+H141*(1-H135)</f>
        <v>22.949760000000058</v>
      </c>
      <c r="K143" t="s">
        <v>55</v>
      </c>
      <c r="P143" s="43">
        <v>134.51599999999999</v>
      </c>
      <c r="S143" s="15" t="s">
        <v>60</v>
      </c>
    </row>
    <row r="144" spans="2:26" x14ac:dyDescent="0.3">
      <c r="C144" t="s">
        <v>176</v>
      </c>
      <c r="H144" s="51">
        <f>SUM(X139:X142)</f>
        <v>289.45100000000002</v>
      </c>
      <c r="K144" s="12" t="s">
        <v>1</v>
      </c>
      <c r="L144" s="8"/>
      <c r="M144" s="8"/>
      <c r="N144" s="8"/>
      <c r="O144" s="8"/>
      <c r="P144" s="44">
        <f>+P138-SUM(P140:P143)</f>
        <v>47.812000000000126</v>
      </c>
      <c r="S144" s="16" t="s">
        <v>21</v>
      </c>
      <c r="X144" s="43">
        <v>-102.61799999999999</v>
      </c>
      <c r="Y144" s="9"/>
      <c r="Z144" s="9"/>
    </row>
    <row r="145" spans="2:24" x14ac:dyDescent="0.3">
      <c r="C145" t="s">
        <v>177</v>
      </c>
      <c r="H145" s="51">
        <f>SUM(X144:X149)</f>
        <v>120.25300000000001</v>
      </c>
      <c r="S145" s="16" t="s">
        <v>61</v>
      </c>
      <c r="X145" s="43">
        <v>-18.248999999999999</v>
      </c>
    </row>
    <row r="146" spans="2:24" x14ac:dyDescent="0.3">
      <c r="C146" s="54" t="s">
        <v>109</v>
      </c>
      <c r="D146" s="3"/>
      <c r="E146" s="3"/>
      <c r="F146" s="3"/>
      <c r="G146" s="3"/>
      <c r="H146" s="51">
        <f>+X153</f>
        <v>-278.01900000000001</v>
      </c>
      <c r="K146" t="s">
        <v>56</v>
      </c>
      <c r="P146" s="43">
        <v>0</v>
      </c>
      <c r="S146" s="16" t="s">
        <v>62</v>
      </c>
      <c r="X146" s="43">
        <v>-11.212999999999999</v>
      </c>
    </row>
    <row r="147" spans="2:24" x14ac:dyDescent="0.3">
      <c r="C147" s="18" t="s">
        <v>178</v>
      </c>
      <c r="H147" s="45">
        <f>SUM(H143:H146)</f>
        <v>154.63476000000014</v>
      </c>
      <c r="K147" t="s">
        <v>8</v>
      </c>
      <c r="P147" s="43">
        <v>-1.4159999999999999</v>
      </c>
      <c r="S147" s="16" t="s">
        <v>24</v>
      </c>
      <c r="X147" s="43">
        <v>114.71299999999999</v>
      </c>
    </row>
    <row r="148" spans="2:24" x14ac:dyDescent="0.3">
      <c r="K148" s="12" t="s">
        <v>9</v>
      </c>
      <c r="L148" s="8"/>
      <c r="M148" s="8"/>
      <c r="N148" s="8"/>
      <c r="O148" s="8"/>
      <c r="P148" s="44">
        <f>+P144-SUM(P146:P147)</f>
        <v>49.228000000000122</v>
      </c>
      <c r="S148" s="16" t="s">
        <v>63</v>
      </c>
      <c r="X148" s="43">
        <v>3.12</v>
      </c>
    </row>
    <row r="149" spans="2:24" x14ac:dyDescent="0.3">
      <c r="C149" t="s">
        <v>11</v>
      </c>
      <c r="H149" s="50">
        <f>+P151</f>
        <v>26.769000000000123</v>
      </c>
      <c r="S149" s="16" t="s">
        <v>64</v>
      </c>
      <c r="X149" s="43">
        <v>134.5</v>
      </c>
    </row>
    <row r="150" spans="2:24" x14ac:dyDescent="0.3">
      <c r="C150" t="s">
        <v>176</v>
      </c>
      <c r="H150" s="51">
        <f>SUM(X139:X142)</f>
        <v>289.45100000000002</v>
      </c>
      <c r="K150" t="s">
        <v>10</v>
      </c>
      <c r="P150" s="43">
        <v>22.459</v>
      </c>
      <c r="S150" s="7" t="s">
        <v>26</v>
      </c>
      <c r="T150" s="8"/>
      <c r="U150" s="8"/>
      <c r="V150" s="8"/>
      <c r="W150" s="8"/>
      <c r="X150" s="44">
        <f>SUM(X136:X149)</f>
        <v>436.47300000000018</v>
      </c>
    </row>
    <row r="151" spans="2:24" x14ac:dyDescent="0.3">
      <c r="C151" t="s">
        <v>177</v>
      </c>
      <c r="H151" s="51">
        <f>SUM(X144:X149)</f>
        <v>120.25300000000001</v>
      </c>
      <c r="K151" s="12" t="s">
        <v>11</v>
      </c>
      <c r="L151" s="8"/>
      <c r="M151" s="8"/>
      <c r="N151" s="8"/>
      <c r="O151" s="8"/>
      <c r="P151" s="45">
        <f>+P148-P150</f>
        <v>26.769000000000123</v>
      </c>
    </row>
    <row r="152" spans="2:24" x14ac:dyDescent="0.3">
      <c r="C152" s="59" t="s">
        <v>109</v>
      </c>
      <c r="D152" s="5"/>
      <c r="E152" s="5"/>
      <c r="F152" s="5"/>
      <c r="G152" s="5"/>
      <c r="H152" s="51">
        <f>+X153</f>
        <v>-278.01900000000001</v>
      </c>
      <c r="K152" s="10"/>
      <c r="P152" s="11"/>
      <c r="S152" s="17" t="s">
        <v>36</v>
      </c>
    </row>
    <row r="153" spans="2:24" x14ac:dyDescent="0.3">
      <c r="C153" s="3" t="s">
        <v>179</v>
      </c>
      <c r="D153" s="3"/>
      <c r="E153" s="3"/>
      <c r="F153" s="3"/>
      <c r="G153" s="3"/>
      <c r="H153" s="51">
        <f>+X165</f>
        <v>0</v>
      </c>
      <c r="K153" s="5"/>
      <c r="L153" s="5"/>
      <c r="M153" s="5"/>
      <c r="N153" s="5"/>
      <c r="O153" s="5"/>
      <c r="P153" s="21"/>
      <c r="S153" s="6" t="s">
        <v>38</v>
      </c>
      <c r="X153" s="43">
        <v>-278.01900000000001</v>
      </c>
    </row>
    <row r="154" spans="2:24" x14ac:dyDescent="0.3">
      <c r="C154" s="18" t="s">
        <v>180</v>
      </c>
      <c r="H154" s="45">
        <f>SUM(H149:H153)</f>
        <v>158.45400000000018</v>
      </c>
      <c r="K154" s="18"/>
      <c r="L154" s="5"/>
      <c r="M154" s="5"/>
      <c r="N154" s="5"/>
      <c r="O154" s="5"/>
      <c r="P154" s="20"/>
      <c r="S154" s="6" t="s">
        <v>65</v>
      </c>
      <c r="X154" s="43">
        <v>-1493.7539999999999</v>
      </c>
    </row>
    <row r="155" spans="2:24" x14ac:dyDescent="0.3">
      <c r="S155" s="6" t="s">
        <v>66</v>
      </c>
      <c r="X155" s="43">
        <v>179.904</v>
      </c>
    </row>
    <row r="156" spans="2:24" x14ac:dyDescent="0.3">
      <c r="B156" s="1" t="s">
        <v>193</v>
      </c>
      <c r="S156" s="6" t="s">
        <v>67</v>
      </c>
      <c r="X156" s="43">
        <v>258.42500000000001</v>
      </c>
    </row>
    <row r="157" spans="2:24" x14ac:dyDescent="0.3">
      <c r="C157" t="s">
        <v>194</v>
      </c>
      <c r="S157" s="6" t="s">
        <v>68</v>
      </c>
      <c r="X157" s="43">
        <v>-19.196999999999999</v>
      </c>
    </row>
    <row r="158" spans="2:24" x14ac:dyDescent="0.3">
      <c r="S158" s="6" t="s">
        <v>69</v>
      </c>
      <c r="X158" s="43">
        <v>-4.9039999999999999</v>
      </c>
    </row>
    <row r="159" spans="2:24" x14ac:dyDescent="0.3">
      <c r="C159" t="s">
        <v>213</v>
      </c>
      <c r="S159" s="7" t="s">
        <v>28</v>
      </c>
      <c r="T159" s="7"/>
      <c r="U159" s="7"/>
      <c r="V159" s="7"/>
      <c r="W159" s="7"/>
      <c r="X159" s="44">
        <f>SUM(X153:X158)</f>
        <v>-1357.5449999999998</v>
      </c>
    </row>
    <row r="160" spans="2:24" x14ac:dyDescent="0.3">
      <c r="C160" t="s">
        <v>214</v>
      </c>
    </row>
    <row r="161" spans="3:24" x14ac:dyDescent="0.3">
      <c r="S161" s="1" t="s">
        <v>40</v>
      </c>
    </row>
    <row r="162" spans="3:24" x14ac:dyDescent="0.3">
      <c r="C162" t="s">
        <v>215</v>
      </c>
      <c r="S162" s="6" t="s">
        <v>70</v>
      </c>
      <c r="X162" s="47">
        <f>1348.059+32.824+24.589</f>
        <v>1405.472</v>
      </c>
    </row>
    <row r="163" spans="3:24" x14ac:dyDescent="0.3">
      <c r="C163" t="s">
        <v>216</v>
      </c>
      <c r="S163" s="6" t="s">
        <v>107</v>
      </c>
      <c r="X163" s="43">
        <v>4.5999999999999996</v>
      </c>
    </row>
    <row r="164" spans="3:24" x14ac:dyDescent="0.3">
      <c r="C164" t="s">
        <v>195</v>
      </c>
      <c r="S164" s="6" t="s">
        <v>43</v>
      </c>
      <c r="X164" s="43">
        <v>0</v>
      </c>
    </row>
    <row r="165" spans="3:24" x14ac:dyDescent="0.3">
      <c r="S165" s="6" t="s">
        <v>44</v>
      </c>
      <c r="X165" s="43">
        <v>0</v>
      </c>
    </row>
    <row r="166" spans="3:24" x14ac:dyDescent="0.3">
      <c r="C166" t="s">
        <v>196</v>
      </c>
      <c r="S166" s="6" t="s">
        <v>45</v>
      </c>
      <c r="X166" s="43">
        <v>0</v>
      </c>
    </row>
    <row r="167" spans="3:24" x14ac:dyDescent="0.3">
      <c r="C167" t="s">
        <v>197</v>
      </c>
      <c r="S167" s="6" t="s">
        <v>59</v>
      </c>
      <c r="X167" s="47">
        <f>-X142</f>
        <v>43.755000000000003</v>
      </c>
    </row>
    <row r="168" spans="3:24" x14ac:dyDescent="0.3">
      <c r="S168" s="6" t="s">
        <v>71</v>
      </c>
      <c r="X168" s="43">
        <v>0</v>
      </c>
    </row>
    <row r="169" spans="3:24" x14ac:dyDescent="0.3">
      <c r="S169" s="6" t="s">
        <v>108</v>
      </c>
      <c r="X169" s="43">
        <v>0.39200000000000002</v>
      </c>
    </row>
    <row r="170" spans="3:24" x14ac:dyDescent="0.3">
      <c r="S170" s="7" t="s">
        <v>39</v>
      </c>
      <c r="T170" s="8"/>
      <c r="U170" s="8"/>
      <c r="V170" s="8"/>
      <c r="W170" s="8"/>
      <c r="X170" s="44">
        <f>SUM(X162:X169)</f>
        <v>1454.2190000000001</v>
      </c>
    </row>
    <row r="172" spans="3:24" x14ac:dyDescent="0.3">
      <c r="S172" s="6" t="s">
        <v>72</v>
      </c>
      <c r="X172" s="43">
        <v>-0.46600000000000003</v>
      </c>
    </row>
    <row r="174" spans="3:24" x14ac:dyDescent="0.3">
      <c r="S174" s="1" t="s">
        <v>48</v>
      </c>
      <c r="X174" s="48">
        <f>+X150+X159+X170+X172</f>
        <v>532.68100000000038</v>
      </c>
    </row>
    <row r="175" spans="3:24" x14ac:dyDescent="0.3">
      <c r="S175" s="1" t="s">
        <v>47</v>
      </c>
      <c r="X175" s="43">
        <v>270.40800000000002</v>
      </c>
    </row>
    <row r="176" spans="3:24" x14ac:dyDescent="0.3">
      <c r="S176" s="1" t="s">
        <v>46</v>
      </c>
      <c r="X176" s="49">
        <f>+X174+X175</f>
        <v>803.0890000000004</v>
      </c>
    </row>
  </sheetData>
  <pageMargins left="0.7" right="0.7" top="0.75" bottom="0.75" header="0.3" footer="0.3"/>
  <pageSetup scale="47" orientation="portrait" r:id="rId1"/>
  <rowBreaks count="3" manualBreakCount="3">
    <brk id="39" max="24" man="1"/>
    <brk id="91" max="24" man="1"/>
    <brk id="13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43"/>
  <sheetViews>
    <sheetView showGridLines="0" zoomScaleNormal="100" zoomScaleSheetLayoutView="85" workbookViewId="0"/>
  </sheetViews>
  <sheetFormatPr defaultRowHeight="14.4" x14ac:dyDescent="0.3"/>
  <cols>
    <col min="1" max="1" width="2.77734375" customWidth="1"/>
    <col min="2" max="8" width="24.77734375" customWidth="1"/>
    <col min="9" max="9" width="2.77734375" customWidth="1"/>
  </cols>
  <sheetData>
    <row r="2" spans="2:5" x14ac:dyDescent="0.3">
      <c r="C2" s="57" t="s">
        <v>124</v>
      </c>
      <c r="D2" s="57" t="s">
        <v>121</v>
      </c>
      <c r="E2" s="57" t="s">
        <v>122</v>
      </c>
    </row>
    <row r="3" spans="2:5" x14ac:dyDescent="0.3">
      <c r="C3" s="23" t="s">
        <v>123</v>
      </c>
      <c r="D3" s="23" t="s">
        <v>125</v>
      </c>
      <c r="E3" s="23" t="s">
        <v>126</v>
      </c>
    </row>
    <row r="4" spans="2:5" ht="28.8" x14ac:dyDescent="0.3">
      <c r="B4" s="25" t="s">
        <v>127</v>
      </c>
      <c r="C4" s="28" t="s">
        <v>209</v>
      </c>
      <c r="D4" s="29" t="s">
        <v>128</v>
      </c>
      <c r="E4" s="30" t="s">
        <v>129</v>
      </c>
    </row>
    <row r="5" spans="2:5" ht="72" x14ac:dyDescent="0.3">
      <c r="B5" s="25" t="s">
        <v>77</v>
      </c>
      <c r="C5" s="28" t="s">
        <v>131</v>
      </c>
      <c r="D5" s="29" t="s">
        <v>166</v>
      </c>
      <c r="E5" s="30" t="s">
        <v>167</v>
      </c>
    </row>
    <row r="6" spans="2:5" ht="100.8" x14ac:dyDescent="0.3">
      <c r="B6" s="27" t="s">
        <v>205</v>
      </c>
      <c r="C6" s="28" t="s">
        <v>134</v>
      </c>
      <c r="D6" s="29" t="s">
        <v>135</v>
      </c>
      <c r="E6" s="30" t="s">
        <v>136</v>
      </c>
    </row>
    <row r="7" spans="2:5" x14ac:dyDescent="0.3">
      <c r="B7" s="25" t="s">
        <v>81</v>
      </c>
      <c r="C7" s="31" t="s">
        <v>83</v>
      </c>
      <c r="D7" s="32" t="s">
        <v>82</v>
      </c>
      <c r="E7" s="33" t="s">
        <v>83</v>
      </c>
    </row>
    <row r="8" spans="2:5" ht="28.8" x14ac:dyDescent="0.3">
      <c r="B8" s="25" t="s">
        <v>101</v>
      </c>
      <c r="C8" s="28" t="s">
        <v>143</v>
      </c>
      <c r="D8" s="29" t="s">
        <v>130</v>
      </c>
      <c r="E8" s="30" t="s">
        <v>144</v>
      </c>
    </row>
    <row r="9" spans="2:5" ht="28.8" x14ac:dyDescent="0.3">
      <c r="B9" s="26" t="s">
        <v>137</v>
      </c>
      <c r="C9" s="34" t="s">
        <v>140</v>
      </c>
      <c r="D9" s="35" t="s">
        <v>141</v>
      </c>
      <c r="E9" s="39" t="s">
        <v>142</v>
      </c>
    </row>
    <row r="10" spans="2:5" ht="28.8" x14ac:dyDescent="0.3">
      <c r="B10" s="26" t="s">
        <v>206</v>
      </c>
      <c r="C10" s="34" t="s">
        <v>87</v>
      </c>
      <c r="D10" s="35" t="s">
        <v>210</v>
      </c>
      <c r="E10" s="36" t="s">
        <v>87</v>
      </c>
    </row>
    <row r="11" spans="2:5" ht="72" x14ac:dyDescent="0.3">
      <c r="B11" s="25" t="s">
        <v>88</v>
      </c>
      <c r="C11" s="37" t="s">
        <v>208</v>
      </c>
      <c r="D11" s="29" t="s">
        <v>211</v>
      </c>
      <c r="E11" s="30" t="s">
        <v>207</v>
      </c>
    </row>
    <row r="12" spans="2:5" ht="28.8" x14ac:dyDescent="0.3">
      <c r="B12" s="27" t="s">
        <v>91</v>
      </c>
      <c r="C12" s="28" t="s">
        <v>92</v>
      </c>
      <c r="D12" s="29" t="s">
        <v>92</v>
      </c>
      <c r="E12" s="33" t="s">
        <v>92</v>
      </c>
    </row>
    <row r="13" spans="2:5" ht="28.8" x14ac:dyDescent="0.3">
      <c r="B13" s="27" t="s">
        <v>93</v>
      </c>
      <c r="C13" s="28" t="s">
        <v>92</v>
      </c>
      <c r="D13" s="29" t="s">
        <v>92</v>
      </c>
      <c r="E13" s="30" t="s">
        <v>92</v>
      </c>
    </row>
    <row r="14" spans="2:5" ht="28.8" x14ac:dyDescent="0.3">
      <c r="B14" s="27" t="s">
        <v>95</v>
      </c>
      <c r="C14" s="28" t="s">
        <v>92</v>
      </c>
      <c r="D14" s="29" t="s">
        <v>94</v>
      </c>
      <c r="E14" s="33" t="s">
        <v>92</v>
      </c>
    </row>
    <row r="15" spans="2:5" ht="28.8" x14ac:dyDescent="0.3">
      <c r="B15" s="27" t="s">
        <v>212</v>
      </c>
      <c r="C15" s="28" t="s">
        <v>94</v>
      </c>
      <c r="D15" s="29" t="s">
        <v>94</v>
      </c>
      <c r="E15" s="33" t="s">
        <v>138</v>
      </c>
    </row>
    <row r="16" spans="2:5" x14ac:dyDescent="0.3">
      <c r="B16" s="27" t="s">
        <v>96</v>
      </c>
      <c r="C16" s="28" t="s">
        <v>92</v>
      </c>
      <c r="D16" s="29" t="s">
        <v>92</v>
      </c>
      <c r="E16" s="30" t="s">
        <v>92</v>
      </c>
    </row>
    <row r="17" spans="2:8" ht="28.8" x14ac:dyDescent="0.3">
      <c r="B17" s="27" t="s">
        <v>97</v>
      </c>
      <c r="C17" s="28" t="s">
        <v>92</v>
      </c>
      <c r="D17" s="29" t="s">
        <v>94</v>
      </c>
      <c r="E17" s="33" t="s">
        <v>92</v>
      </c>
    </row>
    <row r="19" spans="2:8" x14ac:dyDescent="0.3">
      <c r="F19" s="57" t="s">
        <v>124</v>
      </c>
      <c r="G19" s="57" t="s">
        <v>121</v>
      </c>
      <c r="H19" s="57" t="s">
        <v>122</v>
      </c>
    </row>
    <row r="20" spans="2:8" x14ac:dyDescent="0.3">
      <c r="C20" s="23" t="s">
        <v>74</v>
      </c>
      <c r="D20" s="23" t="s">
        <v>75</v>
      </c>
      <c r="E20" s="23" t="s">
        <v>76</v>
      </c>
      <c r="F20" s="23" t="s">
        <v>123</v>
      </c>
      <c r="G20" s="23" t="s">
        <v>125</v>
      </c>
      <c r="H20" s="23" t="s">
        <v>126</v>
      </c>
    </row>
    <row r="21" spans="2:8" ht="86.4" x14ac:dyDescent="0.3">
      <c r="B21" s="25" t="s">
        <v>77</v>
      </c>
      <c r="C21" s="28" t="s">
        <v>79</v>
      </c>
      <c r="D21" s="29" t="s">
        <v>106</v>
      </c>
      <c r="E21" s="30" t="s">
        <v>78</v>
      </c>
      <c r="F21" s="28" t="s">
        <v>131</v>
      </c>
      <c r="G21" s="29" t="s">
        <v>132</v>
      </c>
      <c r="H21" s="30" t="s">
        <v>133</v>
      </c>
    </row>
    <row r="22" spans="2:8" x14ac:dyDescent="0.3">
      <c r="B22" s="25" t="s">
        <v>81</v>
      </c>
      <c r="C22" s="31" t="s">
        <v>82</v>
      </c>
      <c r="D22" s="32" t="s">
        <v>82</v>
      </c>
      <c r="E22" s="33" t="s">
        <v>83</v>
      </c>
      <c r="F22" s="31" t="s">
        <v>83</v>
      </c>
      <c r="G22" s="32" t="s">
        <v>82</v>
      </c>
      <c r="H22" s="33" t="s">
        <v>83</v>
      </c>
    </row>
    <row r="23" spans="2:8" ht="28.8" x14ac:dyDescent="0.3">
      <c r="B23" s="25" t="s">
        <v>101</v>
      </c>
      <c r="C23" s="31" t="s">
        <v>80</v>
      </c>
      <c r="D23" s="32" t="s">
        <v>84</v>
      </c>
      <c r="E23" s="30" t="s">
        <v>98</v>
      </c>
      <c r="F23" s="28" t="s">
        <v>143</v>
      </c>
      <c r="G23" s="29" t="s">
        <v>130</v>
      </c>
      <c r="H23" s="30" t="s">
        <v>144</v>
      </c>
    </row>
    <row r="24" spans="2:8" ht="28.8" x14ac:dyDescent="0.3">
      <c r="B24" s="26" t="s">
        <v>85</v>
      </c>
      <c r="C24" s="34" t="s">
        <v>86</v>
      </c>
      <c r="D24" s="35" t="s">
        <v>86</v>
      </c>
      <c r="E24" s="36" t="s">
        <v>87</v>
      </c>
      <c r="F24" s="34" t="s">
        <v>87</v>
      </c>
      <c r="G24" s="35" t="s">
        <v>139</v>
      </c>
      <c r="H24" s="36" t="s">
        <v>87</v>
      </c>
    </row>
    <row r="25" spans="2:8" ht="72" x14ac:dyDescent="0.3">
      <c r="B25" s="25" t="s">
        <v>88</v>
      </c>
      <c r="C25" s="37" t="s">
        <v>89</v>
      </c>
      <c r="D25" s="29" t="s">
        <v>100</v>
      </c>
      <c r="E25" s="30" t="s">
        <v>90</v>
      </c>
      <c r="F25" s="37" t="s">
        <v>208</v>
      </c>
      <c r="G25" s="29" t="s">
        <v>211</v>
      </c>
      <c r="H25" s="30" t="s">
        <v>207</v>
      </c>
    </row>
    <row r="26" spans="2:8" ht="28.8" x14ac:dyDescent="0.3">
      <c r="B26" s="27" t="s">
        <v>91</v>
      </c>
      <c r="C26" s="28" t="s">
        <v>92</v>
      </c>
      <c r="D26" s="29" t="s">
        <v>92</v>
      </c>
      <c r="E26" s="33" t="s">
        <v>92</v>
      </c>
      <c r="F26" s="28" t="s">
        <v>92</v>
      </c>
      <c r="G26" s="29" t="s">
        <v>92</v>
      </c>
      <c r="H26" s="33" t="s">
        <v>92</v>
      </c>
    </row>
    <row r="27" spans="2:8" ht="28.8" x14ac:dyDescent="0.3">
      <c r="B27" s="27" t="s">
        <v>93</v>
      </c>
      <c r="C27" s="28" t="s">
        <v>92</v>
      </c>
      <c r="D27" s="29" t="s">
        <v>94</v>
      </c>
      <c r="E27" s="30" t="s">
        <v>92</v>
      </c>
      <c r="F27" s="28" t="s">
        <v>92</v>
      </c>
      <c r="G27" s="29" t="s">
        <v>92</v>
      </c>
      <c r="H27" s="30" t="s">
        <v>92</v>
      </c>
    </row>
    <row r="28" spans="2:8" ht="28.8" x14ac:dyDescent="0.3">
      <c r="B28" s="27" t="s">
        <v>95</v>
      </c>
      <c r="C28" s="28" t="s">
        <v>94</v>
      </c>
      <c r="D28" s="29" t="s">
        <v>94</v>
      </c>
      <c r="E28" s="33" t="s">
        <v>92</v>
      </c>
      <c r="F28" s="28" t="s">
        <v>92</v>
      </c>
      <c r="G28" s="29" t="s">
        <v>94</v>
      </c>
      <c r="H28" s="33" t="s">
        <v>92</v>
      </c>
    </row>
    <row r="29" spans="2:8" x14ac:dyDescent="0.3">
      <c r="B29" s="27" t="s">
        <v>96</v>
      </c>
      <c r="C29" s="28" t="s">
        <v>94</v>
      </c>
      <c r="D29" s="29" t="s">
        <v>94</v>
      </c>
      <c r="E29" s="30" t="s">
        <v>92</v>
      </c>
      <c r="F29" s="28" t="s">
        <v>92</v>
      </c>
      <c r="G29" s="29" t="s">
        <v>92</v>
      </c>
      <c r="H29" s="30" t="s">
        <v>92</v>
      </c>
    </row>
    <row r="30" spans="2:8" ht="28.8" x14ac:dyDescent="0.3">
      <c r="B30" s="27" t="s">
        <v>97</v>
      </c>
      <c r="C30" s="28" t="s">
        <v>94</v>
      </c>
      <c r="D30" s="29" t="s">
        <v>94</v>
      </c>
      <c r="E30" s="33" t="s">
        <v>92</v>
      </c>
      <c r="F30" s="28" t="s">
        <v>92</v>
      </c>
      <c r="G30" s="29" t="s">
        <v>94</v>
      </c>
      <c r="H30" s="33" t="s">
        <v>92</v>
      </c>
    </row>
    <row r="31" spans="2:8" ht="43.2" x14ac:dyDescent="0.3">
      <c r="B31" s="26" t="s">
        <v>105</v>
      </c>
      <c r="C31" s="34" t="s">
        <v>102</v>
      </c>
      <c r="D31" s="35" t="s">
        <v>103</v>
      </c>
      <c r="E31" s="38" t="s">
        <v>104</v>
      </c>
      <c r="F31" s="28" t="s">
        <v>148</v>
      </c>
      <c r="G31" s="29" t="s">
        <v>148</v>
      </c>
      <c r="H31" s="33" t="s">
        <v>148</v>
      </c>
    </row>
    <row r="32" spans="2:8" ht="86.4" x14ac:dyDescent="0.3">
      <c r="B32" s="24" t="s">
        <v>99</v>
      </c>
      <c r="C32" s="34" t="s">
        <v>147</v>
      </c>
      <c r="D32" s="35" t="s">
        <v>145</v>
      </c>
      <c r="E32" s="39" t="s">
        <v>146</v>
      </c>
      <c r="F32" s="34" t="s">
        <v>140</v>
      </c>
      <c r="G32" s="35" t="s">
        <v>141</v>
      </c>
      <c r="H32" s="39" t="s">
        <v>142</v>
      </c>
    </row>
    <row r="33" spans="2:3" x14ac:dyDescent="0.3">
      <c r="B33" s="5"/>
      <c r="C33" s="8"/>
    </row>
    <row r="34" spans="2:3" x14ac:dyDescent="0.3">
      <c r="B34" s="5"/>
      <c r="C34" s="5"/>
    </row>
    <row r="35" spans="2:3" x14ac:dyDescent="0.3">
      <c r="B35" s="5"/>
      <c r="C35" s="5"/>
    </row>
    <row r="36" spans="2:3" x14ac:dyDescent="0.3">
      <c r="B36" s="5"/>
      <c r="C36" s="5"/>
    </row>
    <row r="37" spans="2:3" x14ac:dyDescent="0.3">
      <c r="B37" s="5"/>
      <c r="C37" s="5"/>
    </row>
    <row r="38" spans="2:3" x14ac:dyDescent="0.3">
      <c r="B38" s="5"/>
      <c r="C38" s="5"/>
    </row>
    <row r="39" spans="2:3" x14ac:dyDescent="0.3">
      <c r="B39" s="5"/>
      <c r="C39" s="5"/>
    </row>
    <row r="40" spans="2:3" x14ac:dyDescent="0.3">
      <c r="B40" s="5"/>
      <c r="C40" s="5"/>
    </row>
    <row r="41" spans="2:3" x14ac:dyDescent="0.3">
      <c r="B41" s="5"/>
      <c r="C41" s="5"/>
    </row>
    <row r="42" spans="2:3" x14ac:dyDescent="0.3">
      <c r="B42" s="5"/>
      <c r="C42" s="5"/>
    </row>
    <row r="43" spans="2:3" x14ac:dyDescent="0.3">
      <c r="B43" s="5"/>
      <c r="C43" s="5"/>
    </row>
  </sheetData>
  <pageMargins left="0.7" right="0.7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Cash-Flow-Metrics</vt:lpstr>
      <vt:lpstr>Comparison-Table</vt:lpstr>
      <vt:lpstr>'Cash-Flow-Metrics'!Print_Area</vt:lpstr>
      <vt:lpstr>'Comparison-Table'!Print_Area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2014-07-08T16:37:11Z</dcterms:modified>
</cp:coreProperties>
</file>