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106-Eq-Value-Ent-Values-Valuation-Multiples\106-18-Eq-Val-TEV-Interview-Questions-FIXED\"/>
    </mc:Choice>
  </mc:AlternateContent>
  <xr:revisionPtr revIDLastSave="0" documentId="13_ncr:1_{67BE237A-8A2B-4FD2-A209-6B6B30CCDB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q_Val_Ent_Value_Changes" sheetId="3" r:id="rId1"/>
    <sheet name="Eq-Value-Ent-Value" sheetId="4" r:id="rId2"/>
    <sheet name="Simple-3-Statements" sheetId="5" r:id="rId3"/>
  </sheets>
  <definedNames>
    <definedName name="Basic_Shares">#REF!</definedName>
    <definedName name="Company_Name">#REF!</definedName>
    <definedName name="Diluted_Shares">#REF!</definedName>
    <definedName name="EUR_to_USD">#REF!</definedName>
    <definedName name="Initial_Cash">Eq_Val_Ent_Value_Changes!$F$11</definedName>
    <definedName name="Initial_Cash_2">'Simple-3-Statements'!$E$11</definedName>
    <definedName name="NOL_Pct_DTA">Eq_Val_Ent_Value_Changes!#REF!</definedName>
    <definedName name="_xlnm.Print_Area" localSheetId="0">Eq_Val_Ent_Value_Changes!$A$1:$T$139</definedName>
    <definedName name="_xlnm.Print_Area" localSheetId="1">'Eq-Value-Ent-Value'!$A$1:$R$14</definedName>
    <definedName name="_xlnm.Print_Area" localSheetId="2">'Simple-3-Statements'!$A$1:$T$66</definedName>
    <definedName name="Sh_Out_2">'Simple-3-Statements'!$E$10</definedName>
    <definedName name="Share_Price" localSheetId="2">'Simple-3-Statements'!$E$9</definedName>
    <definedName name="Share_Price">Eq_Val_Ent_Value_Changes!$F$9</definedName>
    <definedName name="Share_Price_2">#REF!</definedName>
    <definedName name="Shares_Outstanding">Eq_Val_Ent_Value_Changes!$F$10</definedName>
    <definedName name="Tax_Rate">Eq_Val_Ent_Value_Changes!$F$7</definedName>
    <definedName name="Tax_Rate_2">'Simple-3-Statements'!$E$7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6" i="5" l="1"/>
  <c r="K53" i="5"/>
  <c r="L52" i="5"/>
  <c r="K46" i="5"/>
  <c r="K48" i="5" s="1"/>
  <c r="K55" i="5" s="1"/>
  <c r="L45" i="5"/>
  <c r="L46" i="5" s="1"/>
  <c r="R44" i="5"/>
  <c r="L44" i="5"/>
  <c r="E43" i="5"/>
  <c r="K41" i="5"/>
  <c r="L40" i="5"/>
  <c r="L39" i="5"/>
  <c r="L38" i="5"/>
  <c r="L8" i="5" s="1"/>
  <c r="K32" i="5"/>
  <c r="L30" i="5"/>
  <c r="R27" i="5"/>
  <c r="R26" i="5"/>
  <c r="L31" i="5" s="1"/>
  <c r="R25" i="5"/>
  <c r="R24" i="5"/>
  <c r="L24" i="5"/>
  <c r="R23" i="5"/>
  <c r="L29" i="5" s="1"/>
  <c r="L23" i="5"/>
  <c r="R22" i="5"/>
  <c r="L22" i="5"/>
  <c r="R21" i="5"/>
  <c r="L28" i="5" s="1"/>
  <c r="L21" i="5"/>
  <c r="K20" i="5"/>
  <c r="R60" i="5" s="1"/>
  <c r="E20" i="5"/>
  <c r="E28" i="5" s="1"/>
  <c r="E35" i="5" s="1"/>
  <c r="L9" i="5"/>
  <c r="L7" i="5"/>
  <c r="F20" i="4"/>
  <c r="F25" i="4" s="1"/>
  <c r="P10" i="4"/>
  <c r="P15" i="4" s="1"/>
  <c r="K10" i="4"/>
  <c r="K15" i="4" s="1"/>
  <c r="F10" i="4"/>
  <c r="F15" i="4" s="1"/>
  <c r="L41" i="5" l="1"/>
  <c r="L48" i="5" s="1"/>
  <c r="L32" i="5"/>
  <c r="E37" i="5"/>
  <c r="E39" i="5" s="1"/>
  <c r="E41" i="5" s="1"/>
  <c r="K25" i="5"/>
  <c r="K34" i="5" s="1"/>
  <c r="K57" i="5" s="1"/>
  <c r="R19" i="5" l="1"/>
  <c r="E44" i="5"/>
  <c r="R35" i="5" l="1"/>
  <c r="R62" i="5" s="1"/>
  <c r="R63" i="5" s="1"/>
  <c r="L20" i="5" s="1"/>
  <c r="L51" i="5"/>
  <c r="L53" i="5" s="1"/>
  <c r="L55" i="5" s="1"/>
  <c r="L11" i="5" l="1"/>
  <c r="L12" i="5" s="1"/>
  <c r="L25" i="5"/>
  <c r="L34" i="5" s="1"/>
  <c r="L57" i="5" s="1"/>
  <c r="F90" i="3" l="1"/>
  <c r="K115" i="3" l="1"/>
  <c r="S18" i="3" l="1"/>
  <c r="S88" i="3" s="1"/>
  <c r="M107" i="3" s="1"/>
  <c r="L106" i="3"/>
  <c r="S111" i="3"/>
  <c r="S110" i="3"/>
  <c r="L105" i="3"/>
  <c r="L104" i="3"/>
  <c r="L100" i="3"/>
  <c r="L99" i="3"/>
  <c r="L107" i="3"/>
  <c r="L91" i="3"/>
  <c r="S87" i="3"/>
  <c r="M91" i="3" s="1"/>
  <c r="L90" i="3"/>
  <c r="S103" i="3"/>
  <c r="M90" i="3" s="1"/>
  <c r="L80" i="3"/>
  <c r="L81" i="3"/>
  <c r="L82" i="3"/>
  <c r="L89" i="3"/>
  <c r="M106" i="3" l="1"/>
  <c r="K108" i="3" l="1"/>
  <c r="K93" i="3"/>
  <c r="F84" i="3" l="1"/>
  <c r="S115" i="3"/>
  <c r="S114" i="3"/>
  <c r="S113" i="3"/>
  <c r="S112" i="3"/>
  <c r="S109" i="3"/>
  <c r="S108" i="3"/>
  <c r="S107" i="3"/>
  <c r="S102" i="3"/>
  <c r="S101" i="3"/>
  <c r="S100" i="3"/>
  <c r="S99" i="3"/>
  <c r="S95" i="3"/>
  <c r="M104" i="3" s="1"/>
  <c r="S94" i="3"/>
  <c r="M100" i="3" s="1"/>
  <c r="S93" i="3"/>
  <c r="M99" i="3" s="1"/>
  <c r="S92" i="3"/>
  <c r="M82" i="3" s="1"/>
  <c r="S91" i="3"/>
  <c r="M81" i="3" s="1"/>
  <c r="S90" i="3"/>
  <c r="M80" i="3" s="1"/>
  <c r="L108" i="3"/>
  <c r="R82" i="3"/>
  <c r="L87" i="3" s="1"/>
  <c r="R81" i="3"/>
  <c r="R80" i="3"/>
  <c r="F99" i="3"/>
  <c r="L114" i="3"/>
  <c r="E102" i="3"/>
  <c r="F102" i="3" s="1"/>
  <c r="S81" i="3" l="1"/>
  <c r="M105" i="3"/>
  <c r="M89" i="3"/>
  <c r="M114" i="3"/>
  <c r="K79" i="3"/>
  <c r="F93" i="3"/>
  <c r="F92" i="3"/>
  <c r="F91" i="3"/>
  <c r="S84" i="3" s="1"/>
  <c r="F89" i="3"/>
  <c r="F88" i="3"/>
  <c r="F85" i="3"/>
  <c r="F83" i="3"/>
  <c r="S80" i="3" s="1"/>
  <c r="F81" i="3"/>
  <c r="F78" i="3"/>
  <c r="F77" i="3"/>
  <c r="E79" i="3"/>
  <c r="E87" i="3" s="1"/>
  <c r="S82" i="3" l="1"/>
  <c r="M87" i="3" s="1"/>
  <c r="S85" i="3"/>
  <c r="M88" i="3" s="1"/>
  <c r="S86" i="3"/>
  <c r="M86" i="3" s="1"/>
  <c r="M108" i="3"/>
  <c r="F79" i="3"/>
  <c r="F87" i="3" s="1"/>
  <c r="R118" i="3"/>
  <c r="S118" i="3"/>
  <c r="K101" i="3"/>
  <c r="R84" i="3"/>
  <c r="R116" i="3"/>
  <c r="R104" i="3"/>
  <c r="R86" i="3"/>
  <c r="R85" i="3"/>
  <c r="L88" i="3" s="1"/>
  <c r="E94" i="3" l="1"/>
  <c r="L86" i="3"/>
  <c r="K110" i="3"/>
  <c r="S104" i="3"/>
  <c r="S116" i="3"/>
  <c r="L101" i="3"/>
  <c r="L110" i="3" s="1"/>
  <c r="K83" i="3"/>
  <c r="K95" i="3" s="1"/>
  <c r="E96" i="3" l="1"/>
  <c r="E98" i="3" s="1"/>
  <c r="E100" i="3" s="1"/>
  <c r="F94" i="3"/>
  <c r="M101" i="3"/>
  <c r="M110" i="3" s="1"/>
  <c r="F96" i="3" l="1"/>
  <c r="F98" i="3" s="1"/>
  <c r="R78" i="3"/>
  <c r="L113" i="3" s="1"/>
  <c r="F100" i="3" l="1"/>
  <c r="S78" i="3" s="1"/>
  <c r="M113" i="3" s="1"/>
  <c r="M46" i="3" s="1"/>
  <c r="M48" i="3" s="1"/>
  <c r="E103" i="3"/>
  <c r="R83" i="3"/>
  <c r="M9" i="3"/>
  <c r="F103" i="3" l="1"/>
  <c r="L115" i="3"/>
  <c r="R96" i="3"/>
  <c r="L92" i="3"/>
  <c r="S83" i="3"/>
  <c r="M115" i="3" l="1"/>
  <c r="M8" i="3"/>
  <c r="R120" i="3"/>
  <c r="R121" i="3" s="1"/>
  <c r="L79" i="3" s="1"/>
  <c r="S96" i="3"/>
  <c r="M92" i="3"/>
  <c r="M50" i="3" s="1"/>
  <c r="M52" i="3" s="1"/>
  <c r="L93" i="3"/>
  <c r="L83" i="3" l="1"/>
  <c r="L95" i="3" s="1"/>
  <c r="S120" i="3"/>
  <c r="S121" i="3" s="1"/>
  <c r="M79" i="3" s="1"/>
  <c r="M93" i="3"/>
  <c r="M83" i="3" l="1"/>
  <c r="M95" i="3" s="1"/>
  <c r="M7" i="3"/>
  <c r="M10" i="3" l="1"/>
  <c r="K117" i="3" l="1"/>
  <c r="K120" i="3" s="1"/>
  <c r="L117" i="3"/>
  <c r="L120" i="3" s="1"/>
  <c r="M117" i="3"/>
  <c r="M120" i="3" s="1"/>
  <c r="M12" i="3" s="1"/>
  <c r="M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S18" authorId="0" shapeId="0" xr:uid="{6BA03DB6-CA98-4497-B756-A1F46D064DB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Must always equal the change in Op. Lease Assets; these changes tend to be close in real life as well.</t>
        </r>
      </text>
    </comment>
    <comment ref="F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will result in a NEGATIVE because it's an EXPENSE!</t>
        </r>
      </text>
    </comment>
    <comment ref="F3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will result in a NEGATIVE because it's an EXPENSE!</t>
        </r>
      </text>
    </comment>
    <comment ref="F3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will result in a NEGATIVE because it's an EXPENSE!</t>
        </r>
      </text>
    </comment>
  </commentList>
</comments>
</file>

<file path=xl/sharedStrings.xml><?xml version="1.0" encoding="utf-8"?>
<sst xmlns="http://schemas.openxmlformats.org/spreadsheetml/2006/main" count="376" uniqueCount="217">
  <si>
    <t>Gross Profit:</t>
  </si>
  <si>
    <t>Operating Expenses:</t>
  </si>
  <si>
    <t>Operating Income:</t>
  </si>
  <si>
    <t>Pre-Tax Income:</t>
  </si>
  <si>
    <t>Stock-Based Compensation:</t>
  </si>
  <si>
    <t>Current Assets:</t>
  </si>
  <si>
    <t>Total Current Assets:</t>
  </si>
  <si>
    <t>Goodwill:</t>
  </si>
  <si>
    <t>Total Assets:</t>
  </si>
  <si>
    <t>Current Liabilities:</t>
  </si>
  <si>
    <t>Accounts Payable:</t>
  </si>
  <si>
    <t>Total Current Liabilities:</t>
  </si>
  <si>
    <t>Cash Flow from Operations:</t>
  </si>
  <si>
    <t>Net Income:</t>
  </si>
  <si>
    <t>Deferred Revenue:</t>
  </si>
  <si>
    <t>Cash Flow from Investing:</t>
  </si>
  <si>
    <t>Cash Flow from Financing:</t>
  </si>
  <si>
    <t>Cash &amp; Cash-Equivalents:</t>
  </si>
  <si>
    <t>Total Liabilities:</t>
  </si>
  <si>
    <t>Cash &amp; Cash Equivalents:</t>
  </si>
  <si>
    <t>Inventory:</t>
  </si>
  <si>
    <t>Accrued Expenses:</t>
  </si>
  <si>
    <t>Income Statement</t>
  </si>
  <si>
    <t>Balance Sheet</t>
  </si>
  <si>
    <t>Accounts Receivable:</t>
  </si>
  <si>
    <t>Long-Term Assets:</t>
  </si>
  <si>
    <t>Long-Term Liabilities:</t>
  </si>
  <si>
    <t>Cash Flow Statement</t>
  </si>
  <si>
    <t>Changes in Operating Assets &amp; Liabilities:</t>
  </si>
  <si>
    <t>Tax Rate:</t>
  </si>
  <si>
    <t>Revenue:</t>
  </si>
  <si>
    <t>Depreciation:</t>
  </si>
  <si>
    <t>Initial Cash Balance:</t>
  </si>
  <si>
    <t>Amortization of Intangibles:</t>
  </si>
  <si>
    <t>Prepaid Expenses:</t>
  </si>
  <si>
    <t>Cash Changes By…</t>
  </si>
  <si>
    <t>Net Income Changes By….</t>
  </si>
  <si>
    <t>Increases By:</t>
  </si>
  <si>
    <t>Decreases By:</t>
  </si>
  <si>
    <t>Beginning Cash:</t>
  </si>
  <si>
    <t>Other Intangible Assets:</t>
  </si>
  <si>
    <t>Total Long-Term Assets:</t>
  </si>
  <si>
    <t>Non-Cash Expenses &amp; Other Adjustments:</t>
  </si>
  <si>
    <t>Total Long-Term Liabilities:</t>
  </si>
  <si>
    <t>Total Liabilities &amp; Equity:</t>
  </si>
  <si>
    <t>Cost of Goods Sold (COGS):</t>
  </si>
  <si>
    <t>Decreases By (This represents a COGS increase):</t>
  </si>
  <si>
    <t>Revenue Increases By:</t>
  </si>
  <si>
    <t>Operating Expenses Increases By:</t>
  </si>
  <si>
    <t>Income Statement Line Items (COGS Handled via Inventory):</t>
  </si>
  <si>
    <t>Depreciation Increases By:</t>
  </si>
  <si>
    <t>Stock-Based Compensation Increases By:</t>
  </si>
  <si>
    <t>Interest Income Increases By:</t>
  </si>
  <si>
    <t>Interest Expense Increases By:</t>
  </si>
  <si>
    <t>Amortization of Intangibles Increases By:</t>
  </si>
  <si>
    <t>Goodwill Impairment Increases By:</t>
  </si>
  <si>
    <t>PP&amp;E Write-Down Increases By:</t>
  </si>
  <si>
    <t>Cash Flow Statement Line Items:</t>
  </si>
  <si>
    <t>Capital Expenditures Increases By:</t>
  </si>
  <si>
    <t>Issue Long-Term Debt Increases By:</t>
  </si>
  <si>
    <t>Repay Long-Term Debt Increases By:</t>
  </si>
  <si>
    <t>Repurchase Shares Increases By:</t>
  </si>
  <si>
    <t>Issue New Shares Increases By:</t>
  </si>
  <si>
    <t>Balance Sheet Balanced?</t>
  </si>
  <si>
    <t>Assumptions &amp; Model Output</t>
  </si>
  <si>
    <t>Assets Side Changes By…</t>
  </si>
  <si>
    <t>Liabilities &amp; Equity Side Changes By…</t>
  </si>
  <si>
    <t>Balance Sheet Still Balanced?</t>
  </si>
  <si>
    <t>Gain / (Loss) on Sale of PP&amp;E Changes By:</t>
  </si>
  <si>
    <t>Interview Questions - Possible Scenarios, by Statement</t>
  </si>
  <si>
    <t>Before</t>
  </si>
  <si>
    <t>After</t>
  </si>
  <si>
    <t>Current</t>
  </si>
  <si>
    <t>Here's What Happens on the Statements…</t>
  </si>
  <si>
    <t>End of Current</t>
  </si>
  <si>
    <t>Increase / (Decrease) in Cash:</t>
  </si>
  <si>
    <t>Operational Balance Sheet Line Items:</t>
  </si>
  <si>
    <t>Earnings Per Share (EPS):</t>
  </si>
  <si>
    <t>Share Price:</t>
  </si>
  <si>
    <t>Shares Outstanding (Millions):</t>
  </si>
  <si>
    <t>($ in Millions Except Per Share Amounts in $ as Stated)</t>
  </si>
  <si>
    <t>Equity:</t>
  </si>
  <si>
    <t>Preferred Stock:</t>
  </si>
  <si>
    <t>Total Equity:</t>
  </si>
  <si>
    <t>Common Dividends Increases By:</t>
  </si>
  <si>
    <t>Preferred Dividends Increases By:</t>
  </si>
  <si>
    <t>Issue Preferred Stock Increases By:</t>
  </si>
  <si>
    <t>Repay Preferred Stock Increases By:</t>
  </si>
  <si>
    <t>Plants, Property &amp; Equipment:</t>
  </si>
  <si>
    <t>Beginning of</t>
  </si>
  <si>
    <t>Current Period:</t>
  </si>
  <si>
    <t>Period:</t>
  </si>
  <si>
    <t>Changes:</t>
  </si>
  <si>
    <t>Accrued Expenses (Linked to Operating Expenses):</t>
  </si>
  <si>
    <t>Accounts Payable (Linked to Operating Expenses):</t>
  </si>
  <si>
    <t>Common Shares (MM):</t>
  </si>
  <si>
    <t>Book Value of PP&amp;E Disposals Increases By:</t>
  </si>
  <si>
    <t>(+) Interest Income:</t>
  </si>
  <si>
    <t>(-) Interest Expense:</t>
  </si>
  <si>
    <t>(-) Goodwill Impairment:</t>
  </si>
  <si>
    <t>(-) PP&amp;E Write-Down:</t>
  </si>
  <si>
    <t>(-) Preferred Dividends:</t>
  </si>
  <si>
    <t>(+) Depreciation:</t>
  </si>
  <si>
    <t>(+) Stock-Based Compensation:</t>
  </si>
  <si>
    <t>(+) Amortization of Intangibles:</t>
  </si>
  <si>
    <t>(+) Goodwill Impairment:</t>
  </si>
  <si>
    <t>(+) PP&amp;E Write-Down:</t>
  </si>
  <si>
    <t>(-) Capital Expenditures:</t>
  </si>
  <si>
    <t>(+) PP&amp;E Sale Proceeds:</t>
  </si>
  <si>
    <t>(-) Common Dividends Issued:</t>
  </si>
  <si>
    <t>(-) Repay Preferred Stock:</t>
  </si>
  <si>
    <t>(-) Repurchase Shares:</t>
  </si>
  <si>
    <t>(+) Issue Preferred Stock:</t>
  </si>
  <si>
    <t>(+) Issue New Shares:</t>
  </si>
  <si>
    <t>Starting Assumptions:</t>
  </si>
  <si>
    <t>(+) Gain / (-) Loss on PP&amp;E Sale:</t>
  </si>
  <si>
    <t>Total Debt:</t>
  </si>
  <si>
    <t>(-) Gain / (+) Loss on PP&amp;E Sale:</t>
  </si>
  <si>
    <t>(+) Issue Debt:</t>
  </si>
  <si>
    <t>(-) Repay Debt:</t>
  </si>
  <si>
    <t>Operating Lease Assets:</t>
  </si>
  <si>
    <t>Operating Lease Liabilities:</t>
  </si>
  <si>
    <t>Financial Investments:</t>
  </si>
  <si>
    <t>(-) Buy Financial Investments:</t>
  </si>
  <si>
    <t>(+) Sell Financial Investments:</t>
  </si>
  <si>
    <t>Net Income to Parent:</t>
  </si>
  <si>
    <t>(+/-) Change in Op. Lease Assets:</t>
  </si>
  <si>
    <t>(+/-) Change in Op. Lease Liab.:</t>
  </si>
  <si>
    <t>Equity Value, Enterprise Value, and Valuation Multiples: How They Change After Specific Events</t>
  </si>
  <si>
    <t>Operating Lease Assets Increases By:</t>
  </si>
  <si>
    <t>Operating Lease Liabilities Increases By:</t>
  </si>
  <si>
    <t>Buy Financial Investments Increases By:</t>
  </si>
  <si>
    <t>Sell Financial Investments Increases By:</t>
  </si>
  <si>
    <t>(-) Acquisitions:</t>
  </si>
  <si>
    <t>Acquisitions Increases By:</t>
  </si>
  <si>
    <t>% Allocated to Assets:</t>
  </si>
  <si>
    <t>% Allocated to Goodwill:</t>
  </si>
  <si>
    <t>% Allocated to Intangibles:</t>
  </si>
  <si>
    <t>Capital Leases:</t>
  </si>
  <si>
    <t>(+) Issue Capital Leases:</t>
  </si>
  <si>
    <t>(-) Repay Capital Leases:</t>
  </si>
  <si>
    <t>Issue Capital Leases Increases By:</t>
  </si>
  <si>
    <t>Repay Capital Leases Increases By:</t>
  </si>
  <si>
    <t>ASSETS:</t>
  </si>
  <si>
    <t>LIABILITIES &amp; EQUITY:</t>
  </si>
  <si>
    <t>(-) Income Tax Provision:</t>
  </si>
  <si>
    <t>(+/-) Deferred Income Taxes:</t>
  </si>
  <si>
    <t>Net Deferred Tax Asset (DTA):</t>
  </si>
  <si>
    <t>Common Shareholders' Equity Changes By…</t>
  </si>
  <si>
    <t>Common Shareholder Equity:</t>
  </si>
  <si>
    <t>CASH FLOWS FROM OPERATING ACTIVITIES:</t>
  </si>
  <si>
    <t>CASH FLOWS FROM INVESTING ACTIVITIES:</t>
  </si>
  <si>
    <t>CASH FLOWS FROM FINANCING ACTIVITIES:</t>
  </si>
  <si>
    <t>Why Do Equity Value and Enterprise Value Change? Or Not Change?</t>
  </si>
  <si>
    <t xml:space="preserve">If so, then Enterprise Value will change - it doesn't matter which </t>
  </si>
  <si>
    <t>investor group was "responsible" for the change because TEV reflects</t>
  </si>
  <si>
    <r>
      <t>all</t>
    </r>
    <r>
      <rPr>
        <sz val="12"/>
        <color theme="1"/>
        <rFont val="Calibri"/>
        <family val="2"/>
        <scheme val="minor"/>
      </rPr>
      <t xml:space="preserve"> investor groups in the company.</t>
    </r>
  </si>
  <si>
    <t>Change in Net Operating Assets:</t>
  </si>
  <si>
    <t>For example, spending Cash on Inventory will increase Enterprise Value</t>
  </si>
  <si>
    <t>and a core-business or operating Asset increases.</t>
  </si>
  <si>
    <t>because a non-core-business or non-operating Asset decreases</t>
  </si>
  <si>
    <t>Extraordinary Gains / (Losses) Changes By:</t>
  </si>
  <si>
    <t>Assets from Acquisitions:</t>
  </si>
  <si>
    <t>(+) Extraordinary Gains / (-) Losses:</t>
  </si>
  <si>
    <t>Net Income to Common:</t>
  </si>
  <si>
    <t>Change in Common Shareholders' Equity:</t>
  </si>
  <si>
    <t>Does Equity Value Change?</t>
  </si>
  <si>
    <t>Does Enterprise Value Change?</t>
  </si>
  <si>
    <t>Equity Value and Enterprise Value: Concepts</t>
  </si>
  <si>
    <t>Simple Example of Enterprise Value</t>
  </si>
  <si>
    <t>Shares Outstanding:</t>
  </si>
  <si>
    <t>Current Equity Value:</t>
  </si>
  <si>
    <t>(+) Debt:</t>
  </si>
  <si>
    <t>(+) Preferred Stock:</t>
  </si>
  <si>
    <t>(+) Noncontrolling Interests:</t>
  </si>
  <si>
    <t>(-) Cash &amp; Investments:</t>
  </si>
  <si>
    <t>Current Enterprise Value:</t>
  </si>
  <si>
    <t>&lt;-- Just the common shareholders…</t>
  </si>
  <si>
    <t>&lt;-- And now you add in all the other investor groups</t>
  </si>
  <si>
    <t>in this company - we want the value to EVERYONE.</t>
  </si>
  <si>
    <r>
      <t xml:space="preserve">&lt;-- Subtracting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because these are the "opposite" of debt, but because</t>
    </r>
  </si>
  <si>
    <r>
      <t xml:space="preserve">they are </t>
    </r>
    <r>
      <rPr>
        <b/>
        <sz val="12"/>
        <color theme="1"/>
        <rFont val="Calibri"/>
        <family val="2"/>
        <scheme val="minor"/>
      </rPr>
      <t>NOT OPERATING ASSETS!</t>
    </r>
    <r>
      <rPr>
        <sz val="12"/>
        <color theme="1"/>
        <rFont val="Calibri"/>
        <family val="2"/>
        <scheme val="minor"/>
      </rPr>
      <t xml:space="preserve"> Not required to run the business beyond a </t>
    </r>
  </si>
  <si>
    <t>certain minimum cash balance (but we don't know what the minimum is).</t>
  </si>
  <si>
    <t>The Financial Statements and Equity Value and Enterprise Value - Simplified Model</t>
  </si>
  <si>
    <t>in this company - want the value to EVERYONE.</t>
  </si>
  <si>
    <t xml:space="preserve">Beginning </t>
  </si>
  <si>
    <t>End</t>
  </si>
  <si>
    <t>of Period:</t>
  </si>
  <si>
    <t>Short-Term Investments:</t>
  </si>
  <si>
    <t>(-) Gain / (+) Loss on Sale of PP&amp;E:</t>
  </si>
  <si>
    <t>(-) Gain / (+) Loss on Inv. Sales:</t>
  </si>
  <si>
    <t>Long-Term Investments:</t>
  </si>
  <si>
    <t>(+) Gain / (-) Loss on Inv. Sales:</t>
  </si>
  <si>
    <t>Revolver (Short-Term Debt):</t>
  </si>
  <si>
    <t>(-) Buy Short-Term Investments:</t>
  </si>
  <si>
    <t>(+) Sell Short-Term Investments:</t>
  </si>
  <si>
    <t>(-) Buy Long-Term Investments:</t>
  </si>
  <si>
    <t>(+) Sell Long-Term Investments:</t>
  </si>
  <si>
    <t>Long-Term Debt:</t>
  </si>
  <si>
    <t>(+) Issue Long-Term Debt:</t>
  </si>
  <si>
    <t>(-) Repay Long-Term Debt:</t>
  </si>
  <si>
    <t>(+) Issue Short-Term Debt:</t>
  </si>
  <si>
    <t>Common Shareholders' Equity:</t>
  </si>
  <si>
    <t>(-) Repay Short-Term Debt:</t>
  </si>
  <si>
    <t>FX Rate Effects:</t>
  </si>
  <si>
    <t>Equity Value and Enterprise Value Changes:</t>
  </si>
  <si>
    <r>
      <t>Equity Value (Eq Val)</t>
    </r>
    <r>
      <rPr>
        <sz val="12"/>
        <color theme="1"/>
        <rFont val="Calibri"/>
        <family val="2"/>
        <scheme val="minor"/>
      </rPr>
      <t xml:space="preserve"> = The value of </t>
    </r>
    <r>
      <rPr>
        <b/>
        <sz val="12"/>
        <color theme="1"/>
        <rFont val="Calibri"/>
        <family val="2"/>
        <scheme val="minor"/>
      </rPr>
      <t>Net Assets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Common</t>
    </r>
  </si>
  <si>
    <r>
      <rPr>
        <b/>
        <sz val="12"/>
        <color theme="1"/>
        <rFont val="Calibri"/>
        <family val="2"/>
        <scheme val="minor"/>
      </rPr>
      <t>Shareholders</t>
    </r>
    <r>
      <rPr>
        <sz val="12"/>
        <color theme="1"/>
        <rFont val="Calibri"/>
        <family val="2"/>
        <scheme val="minor"/>
      </rPr>
      <t xml:space="preserve"> in the company.</t>
    </r>
  </si>
  <si>
    <r>
      <t>Enterprise Value (TEV)</t>
    </r>
    <r>
      <rPr>
        <sz val="12"/>
        <color theme="1"/>
        <rFont val="Calibri"/>
        <family val="2"/>
        <scheme val="minor"/>
      </rPr>
      <t xml:space="preserve"> = The value of </t>
    </r>
    <r>
      <rPr>
        <b/>
        <sz val="12"/>
        <color theme="1"/>
        <rFont val="Calibri"/>
        <family val="2"/>
        <scheme val="minor"/>
      </rPr>
      <t>Net Operating Assets</t>
    </r>
    <r>
      <rPr>
        <sz val="12"/>
        <color theme="1"/>
        <rFont val="Calibri"/>
        <family val="2"/>
        <scheme val="minor"/>
      </rPr>
      <t xml:space="preserve"> to </t>
    </r>
  </si>
  <si>
    <r>
      <rPr>
        <b/>
        <sz val="12"/>
        <color theme="1"/>
        <rFont val="Calibri"/>
        <family val="2"/>
        <scheme val="minor"/>
      </rPr>
      <t>All Investors</t>
    </r>
    <r>
      <rPr>
        <sz val="12"/>
        <color theme="1"/>
        <rFont val="Calibri"/>
        <family val="2"/>
        <scheme val="minor"/>
      </rPr>
      <t xml:space="preserve"> in the company.</t>
    </r>
  </si>
  <si>
    <r>
      <t xml:space="preserve">1) Does </t>
    </r>
    <r>
      <rPr>
        <b/>
        <u/>
        <sz val="12"/>
        <color theme="1"/>
        <rFont val="Calibri"/>
        <family val="2"/>
        <scheme val="minor"/>
      </rPr>
      <t>Common Shareholders' Equity (CSE)</t>
    </r>
    <r>
      <rPr>
        <b/>
        <sz val="12"/>
        <color theme="1"/>
        <rFont val="Calibri"/>
        <family val="2"/>
        <scheme val="minor"/>
      </rPr>
      <t xml:space="preserve"> change?</t>
    </r>
  </si>
  <si>
    <t>If so, then Equity Value changes by the amount that CSE changes.</t>
  </si>
  <si>
    <t>If not, then Equity Value does not change.</t>
  </si>
  <si>
    <t xml:space="preserve">Items that affect CSE include Net Income, Dividends, Stock Issuances, </t>
  </si>
  <si>
    <t>and Stock Repurchases.</t>
  </si>
  <si>
    <t>A change in CSE usually means a change in Net Assets… but not always!</t>
  </si>
  <si>
    <r>
      <t>2) Do N</t>
    </r>
    <r>
      <rPr>
        <b/>
        <u/>
        <sz val="12"/>
        <color theme="1"/>
        <rFont val="Calibri"/>
        <family val="2"/>
        <scheme val="minor"/>
      </rPr>
      <t>et Operating Assets (NOA)</t>
    </r>
    <r>
      <rPr>
        <b/>
        <sz val="12"/>
        <color theme="1"/>
        <rFont val="Calibri"/>
        <family val="2"/>
        <scheme val="minor"/>
      </rPr>
      <t xml:space="preserve"> change?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</si>
</sst>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;[Red]\(0.0%\)"/>
    <numFmt numFmtId="166" formatCode="&quot;$&quot;#,##0_);\(&quot;$&quot;#,##0\);&quot;OK!&quot;;&quot;ERROR&quot;"/>
    <numFmt numFmtId="167" formatCode="_([$$-409]* #,##0_);_([$$-409]* \(#,##0\);_([$$-409]* &quot;-&quot;??_);_(@_)"/>
    <numFmt numFmtId="168" formatCode="_(&quot;$&quot;* #,##0.0_);_(&quot;$&quot;* \(#,##0.0\);_(&quot;$&quot;* &quot;-&quot;_);_(@_)"/>
    <numFmt numFmtId="169" formatCode="0.0\ \x"/>
    <numFmt numFmtId="170" formatCode="_(&quot;$&quot;* #,##0_);_(&quot;$&quot;* \(#,##0\);&quot;OK!&quot;;&quot;ERROR&quot;"/>
    <numFmt numFmtId="171" formatCode="&quot;$&quot;#,##0.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rgb="FFFFFFFF"/>
      <name val="Arial"/>
      <family val="2"/>
    </font>
    <font>
      <u/>
      <sz val="12"/>
      <color rgb="FFFFFFFF"/>
      <name val="Arial"/>
      <family val="2"/>
    </font>
    <font>
      <b/>
      <sz val="12"/>
      <color rgb="FFFFFFFF"/>
      <name val="Arial"/>
      <family val="2"/>
    </font>
    <font>
      <u/>
      <sz val="12"/>
      <name val="Arial"/>
      <family val="2"/>
    </font>
    <font>
      <u/>
      <sz val="12"/>
      <color indexed="9"/>
      <name val="Arial"/>
      <family val="2"/>
    </font>
    <font>
      <sz val="12"/>
      <color rgb="FF00B05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16E4"/>
      <name val="Calibri"/>
      <family val="2"/>
      <scheme val="minor"/>
    </font>
    <font>
      <sz val="12"/>
      <color rgb="FF0016E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7">
    <xf numFmtId="0" fontId="0" fillId="0" borderId="0" xfId="0"/>
    <xf numFmtId="0" fontId="11" fillId="0" borderId="0" xfId="0" applyFont="1"/>
    <xf numFmtId="0" fontId="12" fillId="0" borderId="0" xfId="0" applyFont="1"/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1" fillId="3" borderId="2" xfId="0" applyFont="1" applyFill="1" applyBorder="1"/>
    <xf numFmtId="0" fontId="12" fillId="3" borderId="2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9" fontId="19" fillId="0" borderId="0" xfId="0" applyNumberFormat="1" applyFont="1" applyBorder="1"/>
    <xf numFmtId="9" fontId="20" fillId="2" borderId="3" xfId="0" applyNumberFormat="1" applyFont="1" applyFill="1" applyBorder="1" applyAlignment="1">
      <alignment horizontal="center"/>
    </xf>
    <xf numFmtId="42" fontId="21" fillId="0" borderId="0" xfId="0" applyNumberFormat="1" applyFont="1" applyBorder="1"/>
    <xf numFmtId="9" fontId="22" fillId="0" borderId="0" xfId="0" applyNumberFormat="1" applyFont="1" applyBorder="1"/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44" fontId="20" fillId="2" borderId="3" xfId="0" applyNumberFormat="1" applyFont="1" applyFill="1" applyBorder="1"/>
    <xf numFmtId="37" fontId="20" fillId="2" borderId="3" xfId="0" applyNumberFormat="1" applyFont="1" applyFill="1" applyBorder="1"/>
    <xf numFmtId="6" fontId="22" fillId="0" borderId="0" xfId="0" applyNumberFormat="1" applyFont="1" applyBorder="1"/>
    <xf numFmtId="42" fontId="20" fillId="2" borderId="3" xfId="0" applyNumberFormat="1" applyFont="1" applyFill="1" applyBorder="1"/>
    <xf numFmtId="42" fontId="22" fillId="0" borderId="0" xfId="0" applyNumberFormat="1" applyFont="1" applyBorder="1"/>
    <xf numFmtId="0" fontId="23" fillId="4" borderId="2" xfId="0" applyFont="1" applyFill="1" applyBorder="1"/>
    <xf numFmtId="0" fontId="21" fillId="0" borderId="0" xfId="0" applyFont="1" applyFill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7" fontId="24" fillId="0" borderId="0" xfId="0" applyNumberFormat="1" applyFont="1" applyFill="1" applyBorder="1"/>
    <xf numFmtId="0" fontId="12" fillId="0" borderId="0" xfId="0" applyFont="1" applyAlignment="1">
      <alignment horizontal="left" indent="1"/>
    </xf>
    <xf numFmtId="41" fontId="12" fillId="0" borderId="0" xfId="0" applyNumberFormat="1" applyFont="1"/>
    <xf numFmtId="0" fontId="11" fillId="0" borderId="1" xfId="0" applyFont="1" applyBorder="1"/>
    <xf numFmtId="0" fontId="12" fillId="0" borderId="1" xfId="0" applyFont="1" applyBorder="1"/>
    <xf numFmtId="0" fontId="11" fillId="3" borderId="1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centerContinuous"/>
    </xf>
    <xf numFmtId="0" fontId="24" fillId="3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42" fontId="26" fillId="0" borderId="0" xfId="0" applyNumberFormat="1" applyFont="1" applyBorder="1"/>
    <xf numFmtId="42" fontId="24" fillId="0" borderId="0" xfId="0" applyNumberFormat="1" applyFont="1" applyBorder="1"/>
    <xf numFmtId="6" fontId="24" fillId="0" borderId="0" xfId="0" applyNumberFormat="1" applyFont="1" applyBorder="1"/>
    <xf numFmtId="6" fontId="25" fillId="0" borderId="0" xfId="0" applyNumberFormat="1" applyFont="1" applyBorder="1"/>
    <xf numFmtId="0" fontId="12" fillId="0" borderId="2" xfId="0" applyFont="1" applyBorder="1" applyAlignment="1">
      <alignment horizontal="left" indent="1"/>
    </xf>
    <xf numFmtId="41" fontId="27" fillId="0" borderId="0" xfId="0" applyNumberFormat="1" applyFont="1" applyBorder="1"/>
    <xf numFmtId="41" fontId="21" fillId="0" borderId="0" xfId="0" applyNumberFormat="1" applyFont="1" applyBorder="1"/>
    <xf numFmtId="42" fontId="11" fillId="0" borderId="0" xfId="0" applyNumberFormat="1" applyFont="1" applyBorder="1"/>
    <xf numFmtId="0" fontId="11" fillId="0" borderId="1" xfId="0" applyFont="1" applyBorder="1" applyAlignment="1">
      <alignment horizontal="left"/>
    </xf>
    <xf numFmtId="41" fontId="11" fillId="0" borderId="1" xfId="0" applyNumberFormat="1" applyFont="1" applyBorder="1"/>
    <xf numFmtId="41" fontId="24" fillId="0" borderId="1" xfId="0" applyNumberFormat="1" applyFont="1" applyBorder="1"/>
    <xf numFmtId="6" fontId="19" fillId="0" borderId="0" xfId="0" applyNumberFormat="1" applyFont="1" applyBorder="1"/>
    <xf numFmtId="6" fontId="11" fillId="0" borderId="0" xfId="0" applyNumberFormat="1" applyFont="1" applyBorder="1"/>
    <xf numFmtId="41" fontId="12" fillId="0" borderId="0" xfId="0" applyNumberFormat="1" applyFont="1" applyBorder="1"/>
    <xf numFmtId="6" fontId="2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41" fontId="11" fillId="0" borderId="0" xfId="0" applyNumberFormat="1" applyFont="1" applyBorder="1"/>
    <xf numFmtId="41" fontId="24" fillId="0" borderId="0" xfId="0" applyNumberFormat="1" applyFont="1" applyBorder="1"/>
    <xf numFmtId="164" fontId="25" fillId="0" borderId="1" xfId="0" applyNumberFormat="1" applyFont="1" applyBorder="1"/>
    <xf numFmtId="164" fontId="25" fillId="0" borderId="0" xfId="0" applyNumberFormat="1" applyFont="1" applyBorder="1"/>
    <xf numFmtId="6" fontId="24" fillId="0" borderId="1" xfId="0" applyNumberFormat="1" applyFont="1" applyBorder="1"/>
    <xf numFmtId="37" fontId="12" fillId="0" borderId="0" xfId="0" applyNumberFormat="1" applyFont="1"/>
    <xf numFmtId="37" fontId="21" fillId="0" borderId="0" xfId="0" applyNumberFormat="1" applyFont="1" applyBorder="1"/>
    <xf numFmtId="44" fontId="12" fillId="0" borderId="0" xfId="0" applyNumberFormat="1" applyFont="1"/>
    <xf numFmtId="44" fontId="21" fillId="0" borderId="0" xfId="0" applyNumberFormat="1" applyFont="1" applyBorder="1"/>
    <xf numFmtId="5" fontId="21" fillId="0" borderId="0" xfId="0" applyNumberFormat="1" applyFont="1" applyBorder="1"/>
    <xf numFmtId="8" fontId="11" fillId="0" borderId="0" xfId="0" applyNumberFormat="1" applyFont="1" applyBorder="1"/>
    <xf numFmtId="3" fontId="21" fillId="0" borderId="0" xfId="0" applyNumberFormat="1" applyFont="1" applyBorder="1"/>
    <xf numFmtId="42" fontId="11" fillId="0" borderId="1" xfId="0" applyNumberFormat="1" applyFont="1" applyBorder="1"/>
    <xf numFmtId="0" fontId="11" fillId="0" borderId="0" xfId="0" applyFont="1" applyAlignment="1">
      <alignment horizontal="center"/>
    </xf>
    <xf numFmtId="164" fontId="12" fillId="0" borderId="0" xfId="0" applyNumberFormat="1" applyFont="1" applyBorder="1"/>
    <xf numFmtId="168" fontId="20" fillId="0" borderId="4" xfId="0" applyNumberFormat="1" applyFont="1" applyFill="1" applyBorder="1"/>
    <xf numFmtId="0" fontId="28" fillId="0" borderId="0" xfId="0" applyFont="1"/>
    <xf numFmtId="42" fontId="21" fillId="0" borderId="1" xfId="0" applyNumberFormat="1" applyFont="1" applyFill="1" applyBorder="1"/>
    <xf numFmtId="0" fontId="7" fillId="0" borderId="0" xfId="0" applyFont="1"/>
    <xf numFmtId="169" fontId="12" fillId="0" borderId="0" xfId="0" applyNumberFormat="1" applyFont="1"/>
    <xf numFmtId="42" fontId="27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166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49" fontId="11" fillId="3" borderId="4" xfId="0" applyNumberFormat="1" applyFont="1" applyFill="1" applyBorder="1"/>
    <xf numFmtId="0" fontId="11" fillId="3" borderId="4" xfId="0" applyFont="1" applyFill="1" applyBorder="1"/>
    <xf numFmtId="165" fontId="21" fillId="0" borderId="0" xfId="0" applyNumberFormat="1" applyFont="1" applyBorder="1" applyAlignment="1">
      <alignment horizontal="left" indent="1"/>
    </xf>
    <xf numFmtId="0" fontId="30" fillId="0" borderId="0" xfId="0" applyFont="1"/>
    <xf numFmtId="167" fontId="1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indent="1"/>
    </xf>
    <xf numFmtId="43" fontId="12" fillId="0" borderId="0" xfId="0" applyNumberFormat="1" applyFont="1"/>
    <xf numFmtId="0" fontId="24" fillId="3" borderId="5" xfId="0" applyFont="1" applyFill="1" applyBorder="1" applyAlignment="1">
      <alignment horizontal="centerContinuous"/>
    </xf>
    <xf numFmtId="0" fontId="24" fillId="3" borderId="6" xfId="0" applyFont="1" applyFill="1" applyBorder="1" applyAlignment="1">
      <alignment horizontal="centerContinuous"/>
    </xf>
    <xf numFmtId="0" fontId="12" fillId="3" borderId="6" xfId="0" applyFont="1" applyFill="1" applyBorder="1"/>
    <xf numFmtId="0" fontId="12" fillId="3" borderId="7" xfId="0" applyFont="1" applyFill="1" applyBorder="1" applyAlignment="1"/>
    <xf numFmtId="170" fontId="11" fillId="0" borderId="0" xfId="0" applyNumberFormat="1" applyFont="1"/>
    <xf numFmtId="0" fontId="4" fillId="0" borderId="0" xfId="0" applyFont="1"/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quotePrefix="1" applyFont="1" applyFill="1" applyBorder="1"/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"/>
    </xf>
    <xf numFmtId="42" fontId="24" fillId="0" borderId="0" xfId="0" applyNumberFormat="1" applyFont="1" applyFill="1" applyBorder="1"/>
    <xf numFmtId="8" fontId="11" fillId="0" borderId="0" xfId="0" applyNumberFormat="1" applyFont="1" applyFill="1" applyBorder="1"/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 indent="1"/>
    </xf>
    <xf numFmtId="41" fontId="21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41" fontId="12" fillId="0" borderId="0" xfId="0" applyNumberFormat="1" applyFont="1" applyFill="1" applyBorder="1"/>
    <xf numFmtId="41" fontId="11" fillId="0" borderId="0" xfId="0" applyNumberFormat="1" applyFont="1" applyFill="1" applyBorder="1"/>
    <xf numFmtId="42" fontId="20" fillId="0" borderId="0" xfId="0" applyNumberFormat="1" applyFont="1" applyFill="1" applyBorder="1"/>
    <xf numFmtId="42" fontId="20" fillId="0" borderId="1" xfId="0" applyNumberFormat="1" applyFont="1" applyFill="1" applyBorder="1"/>
    <xf numFmtId="0" fontId="21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/>
    <xf numFmtId="167" fontId="2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22" fillId="0" borderId="0" xfId="0" applyNumberFormat="1" applyFont="1"/>
    <xf numFmtId="0" fontId="2" fillId="0" borderId="6" xfId="0" applyFont="1" applyBorder="1"/>
    <xf numFmtId="42" fontId="20" fillId="0" borderId="0" xfId="0" applyNumberFormat="1" applyFont="1"/>
    <xf numFmtId="0" fontId="11" fillId="0" borderId="0" xfId="0" applyFont="1" applyAlignment="1">
      <alignment horizontal="left"/>
    </xf>
    <xf numFmtId="42" fontId="11" fillId="0" borderId="2" xfId="0" applyNumberFormat="1" applyFont="1" applyBorder="1"/>
    <xf numFmtId="6" fontId="22" fillId="0" borderId="0" xfId="0" applyNumberFormat="1" applyFont="1"/>
    <xf numFmtId="0" fontId="2" fillId="0" borderId="0" xfId="0" applyFont="1" applyAlignment="1">
      <alignment horizontal="left" indent="1"/>
    </xf>
    <xf numFmtId="41" fontId="20" fillId="2" borderId="3" xfId="0" applyNumberFormat="1" applyFont="1" applyFill="1" applyBorder="1"/>
    <xf numFmtId="41" fontId="20" fillId="2" borderId="8" xfId="0" applyNumberFormat="1" applyFont="1" applyFill="1" applyBorder="1"/>
    <xf numFmtId="0" fontId="2" fillId="0" borderId="1" xfId="0" applyFont="1" applyBorder="1"/>
    <xf numFmtId="42" fontId="11" fillId="2" borderId="3" xfId="0" applyNumberFormat="1" applyFont="1" applyFill="1" applyBorder="1"/>
    <xf numFmtId="41" fontId="2" fillId="2" borderId="3" xfId="0" applyNumberFormat="1" applyFont="1" applyFill="1" applyBorder="1"/>
    <xf numFmtId="41" fontId="2" fillId="2" borderId="8" xfId="0" applyNumberFormat="1" applyFont="1" applyFill="1" applyBorder="1"/>
    <xf numFmtId="0" fontId="17" fillId="0" borderId="0" xfId="0" applyFont="1" applyAlignment="1">
      <alignment horizontal="left"/>
    </xf>
    <xf numFmtId="0" fontId="21" fillId="0" borderId="0" xfId="0" applyFont="1"/>
    <xf numFmtId="0" fontId="24" fillId="0" borderId="0" xfId="0" applyFont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Continuous"/>
    </xf>
    <xf numFmtId="0" fontId="2" fillId="0" borderId="2" xfId="0" applyFont="1" applyBorder="1"/>
    <xf numFmtId="42" fontId="26" fillId="0" borderId="0" xfId="0" applyNumberFormat="1" applyFont="1"/>
    <xf numFmtId="6" fontId="24" fillId="0" borderId="0" xfId="0" applyNumberFormat="1" applyFont="1"/>
    <xf numFmtId="6" fontId="25" fillId="0" borderId="0" xfId="0" applyNumberFormat="1" applyFont="1"/>
    <xf numFmtId="0" fontId="2" fillId="0" borderId="2" xfId="0" applyFont="1" applyBorder="1" applyAlignment="1">
      <alignment horizontal="left" indent="1"/>
    </xf>
    <xf numFmtId="41" fontId="27" fillId="0" borderId="0" xfId="0" applyNumberFormat="1" applyFont="1"/>
    <xf numFmtId="42" fontId="11" fillId="0" borderId="0" xfId="0" applyNumberFormat="1" applyFont="1"/>
    <xf numFmtId="6" fontId="19" fillId="0" borderId="0" xfId="0" applyNumberFormat="1" applyFont="1"/>
    <xf numFmtId="42" fontId="21" fillId="0" borderId="0" xfId="0" applyNumberFormat="1" applyFont="1"/>
    <xf numFmtId="6" fontId="11" fillId="0" borderId="0" xfId="0" applyNumberFormat="1" applyFont="1"/>
    <xf numFmtId="41" fontId="2" fillId="0" borderId="0" xfId="0" applyNumberFormat="1" applyFont="1"/>
    <xf numFmtId="6" fontId="21" fillId="0" borderId="0" xfId="0" applyNumberFormat="1" applyFont="1"/>
    <xf numFmtId="41" fontId="21" fillId="0" borderId="0" xfId="0" applyNumberFormat="1" applyFont="1"/>
    <xf numFmtId="0" fontId="11" fillId="0" borderId="0" xfId="0" applyFont="1" applyAlignment="1">
      <alignment horizontal="left" indent="1"/>
    </xf>
    <xf numFmtId="9" fontId="11" fillId="0" borderId="0" xfId="0" applyNumberFormat="1" applyFont="1"/>
    <xf numFmtId="164" fontId="24" fillId="0" borderId="1" xfId="0" applyNumberFormat="1" applyFont="1" applyBorder="1"/>
    <xf numFmtId="164" fontId="24" fillId="0" borderId="0" xfId="0" applyNumberFormat="1" applyFont="1"/>
    <xf numFmtId="164" fontId="25" fillId="0" borderId="0" xfId="0" applyNumberFormat="1" applyFont="1"/>
    <xf numFmtId="41" fontId="11" fillId="0" borderId="0" xfId="0" applyNumberFormat="1" applyFont="1"/>
    <xf numFmtId="6" fontId="11" fillId="0" borderId="1" xfId="0" applyNumberFormat="1" applyFont="1" applyBorder="1"/>
    <xf numFmtId="165" fontId="21" fillId="0" borderId="0" xfId="0" applyNumberFormat="1" applyFont="1" applyAlignment="1">
      <alignment horizontal="left" indent="1"/>
    </xf>
    <xf numFmtId="6" fontId="2" fillId="0" borderId="0" xfId="0" applyNumberFormat="1" applyFont="1"/>
    <xf numFmtId="42" fontId="27" fillId="0" borderId="0" xfId="0" applyNumberFormat="1" applyFont="1"/>
    <xf numFmtId="41" fontId="27" fillId="0" borderId="2" xfId="0" applyNumberFormat="1" applyFont="1" applyBorder="1"/>
    <xf numFmtId="41" fontId="24" fillId="0" borderId="0" xfId="0" applyNumberFormat="1" applyFont="1"/>
    <xf numFmtId="37" fontId="2" fillId="0" borderId="0" xfId="0" applyNumberFormat="1" applyFont="1"/>
    <xf numFmtId="44" fontId="2" fillId="0" borderId="0" xfId="0" applyNumberFormat="1" applyFont="1"/>
    <xf numFmtId="5" fontId="21" fillId="0" borderId="0" xfId="0" applyNumberFormat="1" applyFont="1"/>
    <xf numFmtId="0" fontId="2" fillId="0" borderId="0" xfId="0" applyFont="1" applyAlignment="1">
      <alignment horizontal="left" indent="2"/>
    </xf>
    <xf numFmtId="8" fontId="11" fillId="0" borderId="0" xfId="0" applyNumberFormat="1" applyFont="1"/>
    <xf numFmtId="3" fontId="22" fillId="0" borderId="0" xfId="0" applyNumberFormat="1" applyFont="1"/>
    <xf numFmtId="3" fontId="21" fillId="0" borderId="0" xfId="0" applyNumberFormat="1" applyFont="1"/>
    <xf numFmtId="41" fontId="26" fillId="0" borderId="0" xfId="0" applyNumberFormat="1" applyFont="1"/>
    <xf numFmtId="171" fontId="2" fillId="0" borderId="0" xfId="0" applyNumberFormat="1" applyFont="1"/>
    <xf numFmtId="164" fontId="2" fillId="0" borderId="0" xfId="0" applyNumberFormat="1" applyFont="1"/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9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1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B2:T152"/>
  <sheetViews>
    <sheetView showGridLines="0" tabSelected="1" topLeftCell="A43" zoomScaleNormal="100" workbookViewId="0">
      <selection activeCell="H44" sqref="H44"/>
    </sheetView>
  </sheetViews>
  <sheetFormatPr defaultRowHeight="15.75" x14ac:dyDescent="0.25"/>
  <cols>
    <col min="1" max="2" width="2.7109375" style="2" customWidth="1"/>
    <col min="3" max="4" width="17.7109375" style="2" customWidth="1"/>
    <col min="5" max="6" width="15.7109375" style="2" customWidth="1"/>
    <col min="7" max="8" width="2.7109375" style="2" customWidth="1"/>
    <col min="9" max="10" width="17.7109375" style="2" customWidth="1"/>
    <col min="11" max="13" width="15.7109375" style="2" customWidth="1"/>
    <col min="14" max="15" width="2.7109375" style="2" customWidth="1"/>
    <col min="16" max="17" width="17.7109375" style="2" customWidth="1"/>
    <col min="18" max="19" width="15.7109375" style="2" customWidth="1"/>
    <col min="20" max="20" width="2.7109375" style="2" customWidth="1"/>
    <col min="21" max="16384" width="9.140625" style="2"/>
  </cols>
  <sheetData>
    <row r="2" spans="2:20" ht="18.75" x14ac:dyDescent="0.3">
      <c r="B2" s="76" t="s">
        <v>128</v>
      </c>
    </row>
    <row r="3" spans="2:20" x14ac:dyDescent="0.25">
      <c r="B3" s="2" t="s">
        <v>80</v>
      </c>
    </row>
    <row r="5" spans="2:20" x14ac:dyDescent="0.25">
      <c r="B5" s="3" t="s">
        <v>64</v>
      </c>
      <c r="C5" s="4"/>
      <c r="D5" s="4"/>
      <c r="E5" s="5"/>
      <c r="F5" s="5"/>
      <c r="G5" s="5"/>
      <c r="H5" s="5"/>
      <c r="I5" s="6"/>
      <c r="J5" s="4"/>
      <c r="K5" s="4"/>
      <c r="L5" s="4"/>
      <c r="M5" s="5"/>
      <c r="N5" s="7"/>
      <c r="O5" s="8"/>
      <c r="P5" s="8"/>
      <c r="Q5" s="8"/>
      <c r="R5" s="8"/>
      <c r="S5" s="8"/>
      <c r="T5" s="8"/>
    </row>
    <row r="6" spans="2:20" x14ac:dyDescent="0.25">
      <c r="B6" s="9" t="s">
        <v>114</v>
      </c>
      <c r="C6" s="10"/>
      <c r="D6" s="10"/>
      <c r="E6" s="10"/>
      <c r="F6" s="10"/>
      <c r="G6" s="11"/>
      <c r="H6" s="9" t="s">
        <v>73</v>
      </c>
      <c r="I6" s="10"/>
      <c r="J6" s="10"/>
      <c r="K6" s="10"/>
      <c r="L6" s="10"/>
      <c r="M6" s="10"/>
      <c r="N6" s="11"/>
      <c r="O6" s="12"/>
      <c r="P6" s="12"/>
      <c r="Q6" s="12"/>
      <c r="R6" s="12"/>
      <c r="S6" s="12"/>
      <c r="T6" s="12"/>
    </row>
    <row r="7" spans="2:20" x14ac:dyDescent="0.25">
      <c r="C7" s="13" t="s">
        <v>29</v>
      </c>
      <c r="D7" s="11"/>
      <c r="E7" s="14"/>
      <c r="F7" s="15">
        <v>0.25</v>
      </c>
      <c r="G7" s="11"/>
      <c r="H7" s="11"/>
      <c r="I7" s="13" t="s">
        <v>35</v>
      </c>
      <c r="J7" s="11"/>
      <c r="K7" s="11"/>
      <c r="L7" s="11"/>
      <c r="M7" s="16">
        <f>+M79-L79</f>
        <v>0</v>
      </c>
      <c r="N7" s="17"/>
      <c r="O7" s="12"/>
      <c r="P7" s="12"/>
      <c r="Q7" s="12"/>
      <c r="R7" s="12"/>
      <c r="S7" s="12"/>
      <c r="T7" s="12"/>
    </row>
    <row r="8" spans="2:20" x14ac:dyDescent="0.25">
      <c r="C8" s="18"/>
      <c r="D8" s="11"/>
      <c r="E8" s="14"/>
      <c r="F8" s="17"/>
      <c r="G8" s="11"/>
      <c r="H8" s="11"/>
      <c r="I8" s="83" t="s">
        <v>148</v>
      </c>
      <c r="J8" s="11"/>
      <c r="K8" s="11"/>
      <c r="L8" s="11"/>
      <c r="M8" s="16">
        <f>+M113-L113</f>
        <v>0</v>
      </c>
      <c r="N8" s="17"/>
      <c r="O8" s="12"/>
      <c r="P8" s="12"/>
      <c r="Q8" s="12"/>
      <c r="R8" s="12"/>
      <c r="S8" s="12"/>
      <c r="T8" s="12"/>
    </row>
    <row r="9" spans="2:20" x14ac:dyDescent="0.25">
      <c r="C9" s="19" t="s">
        <v>78</v>
      </c>
      <c r="F9" s="20">
        <v>5</v>
      </c>
      <c r="G9" s="11"/>
      <c r="H9" s="11"/>
      <c r="I9" s="13" t="s">
        <v>36</v>
      </c>
      <c r="J9" s="11"/>
      <c r="K9" s="11"/>
      <c r="L9" s="11"/>
      <c r="M9" s="16">
        <f>+F98-E98</f>
        <v>0</v>
      </c>
      <c r="N9" s="17"/>
      <c r="O9" s="12"/>
      <c r="P9" s="12"/>
      <c r="Q9" s="12"/>
      <c r="R9" s="12"/>
      <c r="S9" s="12"/>
      <c r="T9" s="12"/>
    </row>
    <row r="10" spans="2:20" x14ac:dyDescent="0.25">
      <c r="C10" s="19" t="s">
        <v>79</v>
      </c>
      <c r="F10" s="21">
        <v>1000</v>
      </c>
      <c r="G10" s="17"/>
      <c r="H10" s="11"/>
      <c r="I10" s="13" t="s">
        <v>65</v>
      </c>
      <c r="J10" s="11"/>
      <c r="K10" s="11"/>
      <c r="L10" s="11"/>
      <c r="M10" s="16">
        <f>+M95-L95</f>
        <v>0</v>
      </c>
      <c r="N10" s="22"/>
      <c r="O10" s="12"/>
      <c r="P10" s="12"/>
      <c r="Q10" s="12"/>
      <c r="R10" s="12"/>
      <c r="S10" s="12"/>
      <c r="T10" s="12"/>
    </row>
    <row r="11" spans="2:20" x14ac:dyDescent="0.25">
      <c r="B11" s="11"/>
      <c r="C11" s="13" t="s">
        <v>32</v>
      </c>
      <c r="D11" s="11"/>
      <c r="E11" s="11"/>
      <c r="F11" s="23">
        <v>100</v>
      </c>
      <c r="G11" s="17"/>
      <c r="H11" s="11"/>
      <c r="I11" s="13" t="s">
        <v>66</v>
      </c>
      <c r="J11" s="11"/>
      <c r="K11" s="11"/>
      <c r="L11" s="11"/>
      <c r="M11" s="16">
        <f>+M117-L117</f>
        <v>0</v>
      </c>
      <c r="N11" s="22"/>
      <c r="O11" s="12"/>
      <c r="P11" s="12"/>
      <c r="Q11" s="12"/>
      <c r="R11" s="12"/>
      <c r="S11" s="12"/>
      <c r="T11" s="12"/>
    </row>
    <row r="12" spans="2:20" x14ac:dyDescent="0.25">
      <c r="B12" s="11"/>
      <c r="C12" s="11"/>
      <c r="D12" s="11"/>
      <c r="E12" s="11"/>
      <c r="F12" s="24"/>
      <c r="G12" s="17"/>
      <c r="H12" s="11"/>
      <c r="I12" s="13" t="s">
        <v>67</v>
      </c>
      <c r="J12" s="11"/>
      <c r="K12" s="11"/>
      <c r="L12" s="11"/>
      <c r="M12" s="85">
        <f>+M120</f>
        <v>100</v>
      </c>
      <c r="N12" s="22"/>
      <c r="O12" s="12"/>
      <c r="P12" s="12"/>
      <c r="Q12" s="12"/>
      <c r="R12" s="12"/>
      <c r="S12" s="12"/>
      <c r="T12" s="12"/>
    </row>
    <row r="13" spans="2:20" x14ac:dyDescent="0.25">
      <c r="B13" s="11"/>
      <c r="C13" s="11"/>
      <c r="D13" s="11"/>
      <c r="E13" s="11"/>
      <c r="F13" s="11"/>
      <c r="G13" s="17"/>
    </row>
    <row r="14" spans="2:20" x14ac:dyDescent="0.25">
      <c r="B14" s="3" t="s">
        <v>69</v>
      </c>
      <c r="C14" s="4"/>
      <c r="D14" s="4"/>
      <c r="E14" s="5"/>
      <c r="F14" s="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</row>
    <row r="15" spans="2:20" x14ac:dyDescent="0.25">
      <c r="B15" s="9" t="s">
        <v>49</v>
      </c>
      <c r="C15" s="10"/>
      <c r="D15" s="10"/>
      <c r="E15" s="10"/>
      <c r="F15" s="10"/>
      <c r="G15" s="17"/>
      <c r="H15" s="9" t="s">
        <v>76</v>
      </c>
      <c r="I15" s="10"/>
      <c r="J15" s="10"/>
      <c r="K15" s="10"/>
      <c r="L15" s="10"/>
      <c r="M15" s="10"/>
      <c r="N15" s="11"/>
      <c r="O15" s="9" t="s">
        <v>57</v>
      </c>
      <c r="P15" s="10"/>
      <c r="Q15" s="10"/>
      <c r="R15" s="10"/>
      <c r="S15" s="10"/>
      <c r="T15" s="11"/>
    </row>
    <row r="16" spans="2:20" x14ac:dyDescent="0.25">
      <c r="C16" s="11"/>
      <c r="D16" s="11"/>
      <c r="E16" s="11"/>
      <c r="F16" s="11"/>
      <c r="G16" s="17"/>
      <c r="H16" s="11"/>
      <c r="I16" s="2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20" x14ac:dyDescent="0.25">
      <c r="C17" s="13" t="s">
        <v>47</v>
      </c>
      <c r="D17" s="11"/>
      <c r="E17" s="11"/>
      <c r="F17" s="23"/>
      <c r="G17" s="17"/>
      <c r="H17" s="27" t="s">
        <v>24</v>
      </c>
      <c r="J17" s="11"/>
      <c r="K17" s="11"/>
      <c r="L17" s="11"/>
      <c r="M17" s="11"/>
      <c r="N17" s="11"/>
      <c r="O17" s="11"/>
      <c r="P17" s="2" t="s">
        <v>129</v>
      </c>
      <c r="S17" s="23"/>
      <c r="T17" s="11"/>
    </row>
    <row r="18" spans="2:20" x14ac:dyDescent="0.25">
      <c r="C18" s="13" t="s">
        <v>48</v>
      </c>
      <c r="D18" s="11"/>
      <c r="E18" s="11"/>
      <c r="F18" s="23"/>
      <c r="G18" s="11"/>
      <c r="H18" s="11"/>
      <c r="I18" s="13" t="s">
        <v>37</v>
      </c>
      <c r="J18" s="11"/>
      <c r="K18" s="11"/>
      <c r="L18" s="11"/>
      <c r="M18" s="23"/>
      <c r="N18" s="11"/>
      <c r="O18" s="11"/>
      <c r="P18" s="2" t="s">
        <v>130</v>
      </c>
      <c r="S18" s="77">
        <f>S17</f>
        <v>0</v>
      </c>
      <c r="T18" s="11"/>
    </row>
    <row r="19" spans="2:20" x14ac:dyDescent="0.25">
      <c r="C19" s="11"/>
      <c r="D19" s="11"/>
      <c r="E19" s="11"/>
      <c r="F19" s="11"/>
      <c r="G19" s="11"/>
      <c r="H19" s="11"/>
      <c r="I19" s="13" t="s">
        <v>38</v>
      </c>
      <c r="J19" s="11"/>
      <c r="K19" s="11"/>
      <c r="L19" s="11"/>
      <c r="M19" s="23"/>
      <c r="N19" s="11"/>
      <c r="O19" s="11"/>
      <c r="T19" s="11"/>
    </row>
    <row r="20" spans="2:20" x14ac:dyDescent="0.25">
      <c r="C20" s="13" t="s">
        <v>50</v>
      </c>
      <c r="D20" s="11"/>
      <c r="E20" s="11"/>
      <c r="F20" s="23"/>
      <c r="G20" s="11"/>
      <c r="H20" s="11"/>
      <c r="I20" s="11"/>
      <c r="J20" s="11"/>
      <c r="K20" s="11"/>
      <c r="L20" s="11"/>
      <c r="M20" s="22"/>
      <c r="N20" s="11"/>
      <c r="O20" s="11"/>
      <c r="P20" s="13" t="s">
        <v>131</v>
      </c>
      <c r="Q20" s="11"/>
      <c r="R20" s="11"/>
      <c r="S20" s="23"/>
      <c r="T20" s="11"/>
    </row>
    <row r="21" spans="2:20" x14ac:dyDescent="0.25">
      <c r="C21" s="13" t="s">
        <v>51</v>
      </c>
      <c r="D21" s="11"/>
      <c r="E21" s="11"/>
      <c r="F21" s="23"/>
      <c r="G21" s="11"/>
      <c r="H21" s="27" t="s">
        <v>34</v>
      </c>
      <c r="J21" s="11"/>
      <c r="K21" s="11"/>
      <c r="L21" s="11"/>
      <c r="M21" s="22"/>
      <c r="N21" s="11"/>
      <c r="O21" s="11"/>
      <c r="P21" s="13" t="s">
        <v>132</v>
      </c>
      <c r="Q21" s="11"/>
      <c r="R21" s="11"/>
      <c r="S21" s="23"/>
      <c r="T21" s="11"/>
    </row>
    <row r="22" spans="2:20" x14ac:dyDescent="0.25">
      <c r="C22" s="13" t="s">
        <v>54</v>
      </c>
      <c r="D22" s="11"/>
      <c r="E22" s="11"/>
      <c r="F22" s="23"/>
      <c r="G22" s="11"/>
      <c r="H22" s="11"/>
      <c r="I22" s="13" t="s">
        <v>37</v>
      </c>
      <c r="J22" s="11"/>
      <c r="K22" s="11"/>
      <c r="L22" s="11"/>
      <c r="M22" s="23"/>
      <c r="N22" s="11"/>
      <c r="O22" s="11"/>
      <c r="T22" s="11"/>
    </row>
    <row r="23" spans="2:20" x14ac:dyDescent="0.25">
      <c r="C23" s="12"/>
      <c r="D23" s="12"/>
      <c r="E23" s="12"/>
      <c r="F23" s="122"/>
      <c r="G23" s="11"/>
      <c r="H23" s="11"/>
      <c r="I23" s="13" t="s">
        <v>38</v>
      </c>
      <c r="J23" s="11"/>
      <c r="K23" s="11"/>
      <c r="L23" s="11"/>
      <c r="M23" s="23"/>
      <c r="N23" s="11"/>
      <c r="O23" s="11"/>
      <c r="P23" s="13" t="s">
        <v>58</v>
      </c>
      <c r="Q23" s="11"/>
      <c r="R23" s="11"/>
      <c r="S23" s="23"/>
      <c r="T23" s="11"/>
    </row>
    <row r="24" spans="2:20" x14ac:dyDescent="0.25">
      <c r="C24" s="28" t="s">
        <v>52</v>
      </c>
      <c r="D24" s="11"/>
      <c r="E24" s="11"/>
      <c r="F24" s="23"/>
      <c r="G24" s="11"/>
      <c r="H24" s="11"/>
      <c r="I24" s="18"/>
      <c r="J24" s="11"/>
      <c r="K24" s="11"/>
      <c r="L24" s="11"/>
      <c r="M24" s="22"/>
      <c r="N24" s="11"/>
      <c r="O24" s="12"/>
      <c r="P24" s="13" t="s">
        <v>96</v>
      </c>
      <c r="Q24" s="11"/>
      <c r="R24" s="11"/>
      <c r="S24" s="23"/>
      <c r="T24" s="11"/>
    </row>
    <row r="25" spans="2:20" x14ac:dyDescent="0.25">
      <c r="C25" s="28" t="s">
        <v>53</v>
      </c>
      <c r="D25" s="11"/>
      <c r="E25" s="11"/>
      <c r="F25" s="23"/>
      <c r="G25" s="11"/>
      <c r="H25" s="29" t="s">
        <v>20</v>
      </c>
      <c r="J25" s="11"/>
      <c r="K25" s="11"/>
      <c r="L25" s="11"/>
      <c r="M25" s="22"/>
      <c r="N25" s="11"/>
      <c r="O25" s="12"/>
      <c r="T25" s="11"/>
    </row>
    <row r="26" spans="2:20" x14ac:dyDescent="0.25">
      <c r="G26" s="11"/>
      <c r="H26" s="11"/>
      <c r="I26" s="13" t="s">
        <v>37</v>
      </c>
      <c r="J26" s="11"/>
      <c r="K26" s="11"/>
      <c r="L26" s="11"/>
      <c r="M26" s="23"/>
      <c r="N26" s="11"/>
      <c r="O26" s="12"/>
      <c r="P26" s="2" t="s">
        <v>134</v>
      </c>
      <c r="S26" s="23"/>
      <c r="T26" s="11"/>
    </row>
    <row r="27" spans="2:20" x14ac:dyDescent="0.25">
      <c r="C27" s="93" t="s">
        <v>161</v>
      </c>
      <c r="F27" s="23"/>
      <c r="G27" s="11"/>
      <c r="H27" s="11"/>
      <c r="I27" s="13" t="s">
        <v>46</v>
      </c>
      <c r="J27" s="11"/>
      <c r="K27" s="11"/>
      <c r="L27" s="11"/>
      <c r="M27" s="23"/>
      <c r="N27" s="11"/>
      <c r="O27" s="12"/>
      <c r="P27" s="18" t="s">
        <v>135</v>
      </c>
      <c r="Q27" s="11"/>
      <c r="R27" s="11"/>
      <c r="S27" s="15">
        <v>0.7</v>
      </c>
      <c r="T27" s="11"/>
    </row>
    <row r="28" spans="2:20" x14ac:dyDescent="0.25">
      <c r="C28" s="13" t="s">
        <v>68</v>
      </c>
      <c r="D28" s="11"/>
      <c r="E28" s="11"/>
      <c r="F28" s="23"/>
      <c r="G28" s="11"/>
      <c r="H28" s="11"/>
      <c r="I28" s="18"/>
      <c r="J28" s="11"/>
      <c r="K28" s="11"/>
      <c r="L28" s="11"/>
      <c r="M28" s="22"/>
      <c r="N28" s="11"/>
      <c r="O28" s="12"/>
      <c r="P28" s="18" t="s">
        <v>136</v>
      </c>
      <c r="S28" s="15">
        <v>0.2</v>
      </c>
      <c r="T28" s="11"/>
    </row>
    <row r="29" spans="2:20" x14ac:dyDescent="0.25">
      <c r="C29" s="13"/>
      <c r="D29" s="11"/>
      <c r="E29" s="11"/>
      <c r="F29" s="75"/>
      <c r="G29" s="11"/>
      <c r="H29" s="29" t="s">
        <v>93</v>
      </c>
      <c r="J29" s="11"/>
      <c r="K29" s="11"/>
      <c r="L29" s="11"/>
      <c r="M29" s="22"/>
      <c r="N29" s="11"/>
      <c r="O29" s="12"/>
      <c r="P29" s="18" t="s">
        <v>137</v>
      </c>
      <c r="S29" s="15">
        <v>0.1</v>
      </c>
      <c r="T29" s="11"/>
    </row>
    <row r="30" spans="2:20" x14ac:dyDescent="0.25">
      <c r="C30" s="13" t="s">
        <v>55</v>
      </c>
      <c r="D30" s="11"/>
      <c r="E30" s="11"/>
      <c r="F30" s="23"/>
      <c r="G30" s="11"/>
      <c r="H30" s="11"/>
      <c r="I30" s="13" t="s">
        <v>37</v>
      </c>
      <c r="J30" s="11"/>
      <c r="K30" s="11"/>
      <c r="L30" s="11"/>
      <c r="M30" s="23"/>
      <c r="N30" s="11"/>
      <c r="O30" s="12"/>
      <c r="T30" s="11"/>
    </row>
    <row r="31" spans="2:20" x14ac:dyDescent="0.25">
      <c r="C31" s="13" t="s">
        <v>56</v>
      </c>
      <c r="D31" s="11"/>
      <c r="E31" s="11"/>
      <c r="F31" s="23"/>
      <c r="G31" s="11"/>
      <c r="H31" s="11"/>
      <c r="I31" s="13" t="s">
        <v>38</v>
      </c>
      <c r="J31" s="11"/>
      <c r="K31" s="11"/>
      <c r="L31" s="11"/>
      <c r="M31" s="23"/>
      <c r="N31" s="11"/>
      <c r="O31" s="12"/>
      <c r="P31" s="13" t="s">
        <v>84</v>
      </c>
      <c r="S31" s="23"/>
      <c r="T31" s="11"/>
    </row>
    <row r="32" spans="2:20" x14ac:dyDescent="0.25">
      <c r="B32" s="11"/>
      <c r="G32" s="11"/>
      <c r="H32" s="11"/>
      <c r="I32" s="18"/>
      <c r="J32" s="11"/>
      <c r="K32" s="11"/>
      <c r="L32" s="11"/>
      <c r="M32" s="22"/>
      <c r="N32" s="11"/>
      <c r="O32" s="12"/>
      <c r="T32" s="11"/>
    </row>
    <row r="33" spans="2:20" x14ac:dyDescent="0.25">
      <c r="C33" s="13" t="s">
        <v>85</v>
      </c>
      <c r="F33" s="23"/>
      <c r="G33" s="11"/>
      <c r="H33" s="29" t="s">
        <v>94</v>
      </c>
      <c r="J33" s="11"/>
      <c r="K33" s="11"/>
      <c r="L33" s="11"/>
      <c r="M33" s="22"/>
      <c r="N33" s="11"/>
      <c r="O33" s="12"/>
      <c r="P33" s="13" t="s">
        <v>59</v>
      </c>
      <c r="S33" s="23"/>
      <c r="T33" s="11"/>
    </row>
    <row r="34" spans="2:20" x14ac:dyDescent="0.25">
      <c r="B34" s="11"/>
      <c r="G34" s="11"/>
      <c r="H34" s="11"/>
      <c r="I34" s="13" t="s">
        <v>37</v>
      </c>
      <c r="J34" s="11"/>
      <c r="K34" s="11"/>
      <c r="L34" s="11"/>
      <c r="M34" s="23"/>
      <c r="N34" s="11"/>
      <c r="O34" s="12"/>
      <c r="P34" s="13" t="s">
        <v>60</v>
      </c>
      <c r="S34" s="23"/>
      <c r="T34" s="11"/>
    </row>
    <row r="35" spans="2:20" x14ac:dyDescent="0.25">
      <c r="B35" s="11"/>
      <c r="G35" s="11"/>
      <c r="H35" s="11"/>
      <c r="I35" s="13" t="s">
        <v>38</v>
      </c>
      <c r="J35" s="11"/>
      <c r="K35" s="11"/>
      <c r="L35" s="11"/>
      <c r="M35" s="23"/>
      <c r="N35" s="11"/>
      <c r="O35" s="12"/>
      <c r="P35" s="13" t="s">
        <v>141</v>
      </c>
      <c r="S35" s="23"/>
      <c r="T35" s="11"/>
    </row>
    <row r="36" spans="2:20" x14ac:dyDescent="0.25">
      <c r="B36" s="11"/>
      <c r="C36" s="27"/>
      <c r="D36" s="11"/>
      <c r="E36" s="11"/>
      <c r="F36" s="11"/>
      <c r="G36" s="11"/>
      <c r="H36" s="11"/>
      <c r="I36" s="18"/>
      <c r="J36" s="11"/>
      <c r="K36" s="11"/>
      <c r="L36" s="11"/>
      <c r="M36" s="22"/>
      <c r="N36" s="11"/>
      <c r="O36" s="12"/>
      <c r="P36" s="13" t="s">
        <v>142</v>
      </c>
      <c r="S36" s="23"/>
      <c r="T36" s="11"/>
    </row>
    <row r="37" spans="2:20" x14ac:dyDescent="0.25">
      <c r="B37" s="11"/>
      <c r="C37" s="12"/>
      <c r="D37" s="12"/>
      <c r="E37" s="12"/>
      <c r="F37" s="121"/>
      <c r="G37" s="11"/>
      <c r="H37" s="29" t="s">
        <v>14</v>
      </c>
      <c r="J37" s="11"/>
      <c r="K37" s="11"/>
      <c r="L37" s="11"/>
      <c r="M37" s="22"/>
      <c r="N37" s="11"/>
      <c r="O37" s="12"/>
      <c r="T37" s="11"/>
    </row>
    <row r="38" spans="2:20" x14ac:dyDescent="0.25">
      <c r="B38" s="11"/>
      <c r="C38" s="12"/>
      <c r="D38" s="12"/>
      <c r="E38" s="12"/>
      <c r="F38" s="121"/>
      <c r="G38" s="11"/>
      <c r="H38" s="11"/>
      <c r="I38" s="13" t="s">
        <v>37</v>
      </c>
      <c r="J38" s="11"/>
      <c r="K38" s="11"/>
      <c r="L38" s="11"/>
      <c r="M38" s="23"/>
      <c r="N38" s="11"/>
      <c r="O38" s="12"/>
      <c r="P38" s="13" t="s">
        <v>86</v>
      </c>
      <c r="Q38" s="11"/>
      <c r="R38" s="11"/>
      <c r="S38" s="23"/>
      <c r="T38" s="11"/>
    </row>
    <row r="39" spans="2:20" x14ac:dyDescent="0.25">
      <c r="B39" s="11"/>
      <c r="C39" s="12"/>
      <c r="D39" s="12"/>
      <c r="E39" s="12"/>
      <c r="F39" s="12"/>
      <c r="G39" s="11"/>
      <c r="H39" s="11"/>
      <c r="I39" s="13" t="s">
        <v>38</v>
      </c>
      <c r="J39" s="11"/>
      <c r="K39" s="11"/>
      <c r="L39" s="11"/>
      <c r="M39" s="23"/>
      <c r="N39" s="11"/>
      <c r="O39" s="12"/>
      <c r="P39" s="13" t="s">
        <v>87</v>
      </c>
      <c r="Q39" s="11"/>
      <c r="R39" s="11"/>
      <c r="S39" s="23"/>
      <c r="T39" s="11"/>
    </row>
    <row r="40" spans="2:20" x14ac:dyDescent="0.25">
      <c r="C40" s="112"/>
      <c r="D40" s="12"/>
      <c r="E40" s="12"/>
      <c r="F40" s="12"/>
    </row>
    <row r="41" spans="2:20" x14ac:dyDescent="0.25">
      <c r="C41" s="12"/>
      <c r="D41" s="12"/>
      <c r="E41" s="12"/>
      <c r="F41" s="12"/>
      <c r="P41" s="28" t="s">
        <v>62</v>
      </c>
      <c r="Q41" s="11"/>
      <c r="R41" s="11"/>
      <c r="S41" s="23"/>
    </row>
    <row r="42" spans="2:20" x14ac:dyDescent="0.25">
      <c r="C42" s="12"/>
      <c r="D42" s="12"/>
      <c r="E42" s="12"/>
      <c r="F42" s="12"/>
      <c r="P42" s="13" t="s">
        <v>61</v>
      </c>
      <c r="Q42" s="11"/>
      <c r="R42" s="11"/>
      <c r="S42" s="23"/>
    </row>
    <row r="43" spans="2:20" x14ac:dyDescent="0.25">
      <c r="C43" s="1"/>
    </row>
    <row r="44" spans="2:20" x14ac:dyDescent="0.25">
      <c r="B44" s="102"/>
      <c r="C44" s="102"/>
      <c r="D44" s="102"/>
      <c r="E44" s="102"/>
      <c r="F44" s="102"/>
      <c r="H44" s="3" t="s">
        <v>205</v>
      </c>
      <c r="I44" s="4"/>
      <c r="J44" s="4"/>
      <c r="K44" s="4"/>
      <c r="L44" s="5"/>
      <c r="M44" s="5"/>
      <c r="O44" s="3" t="s">
        <v>153</v>
      </c>
      <c r="P44" s="4"/>
      <c r="Q44" s="4"/>
      <c r="R44" s="4"/>
      <c r="S44" s="5"/>
    </row>
    <row r="45" spans="2:20" x14ac:dyDescent="0.25">
      <c r="B45" s="12"/>
      <c r="C45" s="103"/>
      <c r="D45" s="12"/>
      <c r="E45" s="12"/>
      <c r="F45" s="12"/>
      <c r="K45" s="123"/>
      <c r="L45" s="124"/>
      <c r="M45" s="124"/>
      <c r="P45" s="28"/>
      <c r="Q45" s="11"/>
      <c r="R45" s="11"/>
      <c r="S45" s="11"/>
    </row>
    <row r="46" spans="2:20" x14ac:dyDescent="0.25">
      <c r="B46" s="12"/>
      <c r="C46" s="104"/>
      <c r="D46" s="12"/>
      <c r="E46" s="12"/>
      <c r="F46" s="12"/>
      <c r="I46" s="127" t="s">
        <v>165</v>
      </c>
      <c r="M46" s="33">
        <f>(M113-L113)</f>
        <v>0</v>
      </c>
      <c r="P46" s="1" t="s">
        <v>206</v>
      </c>
      <c r="Q46" s="186"/>
      <c r="R46" s="186"/>
      <c r="S46" s="186"/>
    </row>
    <row r="47" spans="2:20" x14ac:dyDescent="0.25">
      <c r="B47" s="12"/>
      <c r="C47" s="104"/>
      <c r="D47" s="12"/>
      <c r="E47" s="12"/>
      <c r="F47" s="12"/>
      <c r="K47" s="126"/>
      <c r="L47" s="125"/>
      <c r="M47" s="125"/>
      <c r="P47" s="186" t="s">
        <v>207</v>
      </c>
      <c r="Q47" s="186"/>
      <c r="R47" s="186"/>
      <c r="S47" s="186"/>
    </row>
    <row r="48" spans="2:20" x14ac:dyDescent="0.25">
      <c r="B48" s="12"/>
      <c r="C48" s="104"/>
      <c r="D48" s="12"/>
      <c r="E48" s="12"/>
      <c r="F48" s="12"/>
      <c r="I48" s="30" t="s">
        <v>166</v>
      </c>
      <c r="J48" s="11"/>
      <c r="K48" s="31"/>
      <c r="L48" s="31"/>
      <c r="M48" s="128" t="str">
        <f>IF(M46&lt;&gt;0,"Yes","No")</f>
        <v>No</v>
      </c>
      <c r="P48" s="186"/>
      <c r="Q48" s="186"/>
      <c r="R48" s="186"/>
      <c r="S48" s="186"/>
    </row>
    <row r="49" spans="2:19" x14ac:dyDescent="0.25">
      <c r="B49" s="12"/>
      <c r="C49" s="104"/>
      <c r="D49" s="12"/>
      <c r="E49" s="12"/>
      <c r="F49" s="12"/>
      <c r="I49" s="18"/>
      <c r="J49" s="11"/>
      <c r="K49" s="57"/>
      <c r="L49" s="57"/>
      <c r="M49" s="57"/>
      <c r="P49" s="1" t="s">
        <v>208</v>
      </c>
      <c r="Q49" s="186"/>
      <c r="R49" s="186"/>
      <c r="S49" s="186"/>
    </row>
    <row r="50" spans="2:19" x14ac:dyDescent="0.25">
      <c r="B50" s="12"/>
      <c r="C50" s="104"/>
      <c r="D50" s="12"/>
      <c r="E50" s="12"/>
      <c r="F50" s="12"/>
      <c r="I50" s="81" t="s">
        <v>157</v>
      </c>
      <c r="M50" s="33">
        <f>(M80+M81+M82+M86+M87+M88+M90+M91+M92-M99-M100-M104-M107)-(L80+L81+L82+L86+L87+L88+L90+L91+L92-L99-L100-L104-L107)</f>
        <v>0</v>
      </c>
      <c r="P50" s="186" t="s">
        <v>209</v>
      </c>
      <c r="Q50" s="186"/>
      <c r="R50" s="186"/>
      <c r="S50" s="186"/>
    </row>
    <row r="51" spans="2:19" x14ac:dyDescent="0.25">
      <c r="B51" s="12"/>
      <c r="C51" s="104"/>
      <c r="D51" s="12"/>
      <c r="E51" s="12"/>
      <c r="F51" s="12"/>
      <c r="I51" s="18"/>
      <c r="J51" s="11"/>
      <c r="K51" s="57"/>
      <c r="L51" s="57"/>
      <c r="M51" s="57"/>
      <c r="P51" s="186"/>
      <c r="Q51" s="186"/>
      <c r="R51" s="186"/>
      <c r="S51" s="186"/>
    </row>
    <row r="52" spans="2:19" x14ac:dyDescent="0.25">
      <c r="B52" s="12"/>
      <c r="C52" s="104"/>
      <c r="D52" s="12"/>
      <c r="E52" s="12"/>
      <c r="F52" s="12"/>
      <c r="I52" s="30" t="s">
        <v>167</v>
      </c>
      <c r="J52" s="11"/>
      <c r="K52" s="49"/>
      <c r="L52" s="49"/>
      <c r="M52" s="128" t="str">
        <f>IF(M50&lt;&gt;0,"Yes","No")</f>
        <v>No</v>
      </c>
      <c r="P52" s="1" t="s">
        <v>210</v>
      </c>
      <c r="Q52" s="186"/>
      <c r="R52" s="186"/>
      <c r="S52" s="186"/>
    </row>
    <row r="53" spans="2:19" x14ac:dyDescent="0.25">
      <c r="B53" s="12"/>
      <c r="C53" s="104"/>
      <c r="D53" s="12"/>
      <c r="E53" s="12"/>
      <c r="F53" s="12"/>
      <c r="P53" s="186"/>
      <c r="Q53" s="186"/>
      <c r="R53" s="186"/>
      <c r="S53" s="186"/>
    </row>
    <row r="54" spans="2:19" x14ac:dyDescent="0.25">
      <c r="B54" s="12"/>
      <c r="C54" s="12"/>
      <c r="D54" s="12"/>
      <c r="E54" s="12"/>
      <c r="F54" s="12"/>
      <c r="I54" s="18"/>
      <c r="J54" s="11"/>
      <c r="K54" s="57"/>
      <c r="L54" s="57"/>
      <c r="M54" s="57"/>
      <c r="P54" s="186" t="s">
        <v>211</v>
      </c>
      <c r="Q54" s="186"/>
      <c r="R54" s="186"/>
      <c r="S54" s="186"/>
    </row>
    <row r="55" spans="2:19" x14ac:dyDescent="0.25">
      <c r="B55" s="12"/>
      <c r="C55" s="105"/>
      <c r="D55" s="12"/>
      <c r="E55" s="12"/>
      <c r="F55" s="12"/>
      <c r="I55" s="18"/>
      <c r="J55" s="11"/>
      <c r="K55" s="57"/>
      <c r="L55" s="57"/>
      <c r="M55" s="57"/>
      <c r="P55" s="186" t="s">
        <v>212</v>
      </c>
      <c r="Q55" s="186"/>
      <c r="R55" s="186"/>
      <c r="S55" s="186"/>
    </row>
    <row r="56" spans="2:19" x14ac:dyDescent="0.25">
      <c r="B56" s="12"/>
      <c r="C56" s="105"/>
      <c r="D56" s="12"/>
      <c r="E56" s="12"/>
      <c r="F56" s="12"/>
      <c r="I56" s="18"/>
      <c r="J56" s="11"/>
      <c r="K56" s="57"/>
      <c r="L56" s="57"/>
      <c r="M56" s="57"/>
      <c r="P56" s="186"/>
      <c r="Q56" s="186"/>
      <c r="R56" s="186"/>
      <c r="S56" s="186"/>
    </row>
    <row r="57" spans="2:19" x14ac:dyDescent="0.25">
      <c r="B57" s="12"/>
      <c r="C57" s="106"/>
      <c r="D57" s="12"/>
      <c r="E57" s="12"/>
      <c r="F57" s="12"/>
      <c r="I57" s="18"/>
      <c r="J57" s="11"/>
      <c r="K57" s="57"/>
      <c r="L57" s="57"/>
      <c r="M57" s="57"/>
      <c r="P57" s="186" t="s">
        <v>213</v>
      </c>
      <c r="Q57" s="186"/>
      <c r="R57" s="186"/>
      <c r="S57" s="186"/>
    </row>
    <row r="58" spans="2:19" x14ac:dyDescent="0.25">
      <c r="B58" s="12"/>
      <c r="C58" s="12"/>
      <c r="D58" s="12"/>
      <c r="E58" s="12"/>
      <c r="F58" s="12"/>
      <c r="I58" s="18"/>
      <c r="J58" s="11"/>
      <c r="K58" s="57"/>
      <c r="L58" s="57"/>
      <c r="M58" s="57"/>
      <c r="P58" s="186" t="s">
        <v>214</v>
      </c>
      <c r="Q58" s="186"/>
      <c r="R58" s="186"/>
      <c r="S58" s="186"/>
    </row>
    <row r="59" spans="2:19" x14ac:dyDescent="0.25">
      <c r="B59" s="12"/>
      <c r="C59" s="106"/>
      <c r="D59" s="12"/>
      <c r="E59" s="12"/>
      <c r="F59" s="12"/>
      <c r="I59" s="18"/>
      <c r="J59" s="11"/>
      <c r="K59" s="57"/>
      <c r="L59" s="57"/>
      <c r="M59" s="57"/>
      <c r="P59" s="186"/>
      <c r="Q59" s="186"/>
      <c r="R59" s="186"/>
      <c r="S59" s="186"/>
    </row>
    <row r="60" spans="2:19" x14ac:dyDescent="0.25">
      <c r="B60" s="12"/>
      <c r="C60" s="106"/>
      <c r="D60" s="12"/>
      <c r="E60" s="12"/>
      <c r="F60" s="12"/>
      <c r="I60" s="27"/>
      <c r="J60" s="11"/>
      <c r="K60" s="31"/>
      <c r="L60" s="31"/>
      <c r="M60" s="31"/>
      <c r="P60" s="186" t="s">
        <v>215</v>
      </c>
      <c r="Q60" s="186"/>
      <c r="R60" s="186"/>
      <c r="S60" s="186"/>
    </row>
    <row r="61" spans="2:19" x14ac:dyDescent="0.25">
      <c r="B61" s="12"/>
      <c r="C61" s="106"/>
      <c r="D61" s="12"/>
      <c r="E61" s="12"/>
      <c r="F61" s="12"/>
      <c r="L61" s="92"/>
      <c r="M61" s="92"/>
      <c r="P61" s="186"/>
      <c r="Q61" s="186"/>
      <c r="R61" s="186"/>
      <c r="S61" s="186"/>
    </row>
    <row r="62" spans="2:19" x14ac:dyDescent="0.25">
      <c r="B62" s="12"/>
      <c r="C62" s="106"/>
      <c r="D62" s="12"/>
      <c r="E62" s="12"/>
      <c r="F62" s="12"/>
      <c r="P62" s="1" t="s">
        <v>216</v>
      </c>
      <c r="Q62" s="186"/>
      <c r="R62" s="186"/>
      <c r="S62" s="186"/>
    </row>
    <row r="63" spans="2:19" x14ac:dyDescent="0.25">
      <c r="B63" s="12"/>
      <c r="C63" s="105"/>
      <c r="D63" s="12"/>
      <c r="E63" s="12"/>
      <c r="F63" s="12"/>
      <c r="P63" s="1"/>
      <c r="Q63" s="186"/>
      <c r="R63" s="186"/>
      <c r="S63" s="186"/>
    </row>
    <row r="64" spans="2:19" x14ac:dyDescent="0.25">
      <c r="B64" s="12"/>
      <c r="C64" s="106"/>
      <c r="D64" s="12"/>
      <c r="E64" s="12"/>
      <c r="F64" s="12"/>
      <c r="K64" s="93"/>
      <c r="P64" s="186" t="s">
        <v>154</v>
      </c>
      <c r="Q64" s="186"/>
      <c r="R64" s="186"/>
      <c r="S64" s="186"/>
    </row>
    <row r="65" spans="2:20" x14ac:dyDescent="0.25">
      <c r="B65" s="12"/>
      <c r="C65" s="107"/>
      <c r="D65" s="12"/>
      <c r="E65" s="12"/>
      <c r="F65" s="12"/>
      <c r="I65" s="101"/>
      <c r="K65" s="79"/>
      <c r="L65" s="79"/>
      <c r="M65" s="79"/>
      <c r="P65" s="186" t="s">
        <v>155</v>
      </c>
      <c r="Q65" s="186"/>
      <c r="R65" s="186"/>
      <c r="S65" s="186"/>
    </row>
    <row r="66" spans="2:20" x14ac:dyDescent="0.25">
      <c r="B66" s="12"/>
      <c r="C66" s="107"/>
      <c r="D66" s="12"/>
      <c r="E66" s="12"/>
      <c r="F66" s="12"/>
      <c r="I66" s="101"/>
      <c r="K66" s="79"/>
      <c r="L66" s="79"/>
      <c r="M66" s="79"/>
      <c r="P66" s="91" t="s">
        <v>156</v>
      </c>
      <c r="Q66" s="186"/>
      <c r="R66" s="186"/>
      <c r="S66" s="186"/>
    </row>
    <row r="67" spans="2:20" x14ac:dyDescent="0.25">
      <c r="B67" s="12"/>
      <c r="C67" s="107"/>
      <c r="D67" s="12"/>
      <c r="E67" s="12"/>
      <c r="F67" s="12"/>
      <c r="I67" s="101"/>
      <c r="K67" s="79"/>
      <c r="L67" s="79"/>
      <c r="M67" s="79"/>
      <c r="P67" s="186"/>
      <c r="Q67" s="186"/>
      <c r="R67" s="186"/>
      <c r="S67" s="186"/>
    </row>
    <row r="68" spans="2:20" x14ac:dyDescent="0.25">
      <c r="B68" s="12"/>
      <c r="C68" s="107"/>
      <c r="D68" s="12"/>
      <c r="E68" s="12"/>
      <c r="F68" s="12"/>
      <c r="I68" s="101"/>
      <c r="K68" s="79"/>
      <c r="L68" s="79"/>
      <c r="M68" s="79"/>
      <c r="P68" s="186" t="s">
        <v>158</v>
      </c>
      <c r="Q68" s="186"/>
      <c r="R68" s="186"/>
      <c r="S68" s="186"/>
    </row>
    <row r="69" spans="2:20" x14ac:dyDescent="0.25">
      <c r="B69" s="12"/>
      <c r="C69" s="107"/>
      <c r="D69" s="12"/>
      <c r="E69" s="12"/>
      <c r="F69" s="12"/>
      <c r="I69" s="101"/>
      <c r="K69" s="79"/>
      <c r="L69" s="79"/>
      <c r="M69" s="79"/>
      <c r="P69" s="186" t="s">
        <v>160</v>
      </c>
      <c r="Q69" s="186"/>
      <c r="R69" s="186"/>
      <c r="S69" s="186"/>
    </row>
    <row r="70" spans="2:20" x14ac:dyDescent="0.25">
      <c r="B70" s="12"/>
      <c r="C70" s="107"/>
      <c r="D70" s="12"/>
      <c r="E70" s="12"/>
      <c r="F70" s="12"/>
      <c r="I70" s="101"/>
      <c r="K70" s="79"/>
      <c r="L70" s="79"/>
      <c r="M70" s="79"/>
      <c r="P70" s="186" t="s">
        <v>159</v>
      </c>
      <c r="Q70" s="186"/>
      <c r="R70" s="186"/>
      <c r="S70" s="186"/>
    </row>
    <row r="72" spans="2:20" x14ac:dyDescent="0.25">
      <c r="B72" s="3" t="s">
        <v>22</v>
      </c>
      <c r="C72" s="4"/>
      <c r="D72" s="4"/>
      <c r="E72" s="5"/>
      <c r="F72" s="5"/>
      <c r="G72" s="7"/>
      <c r="H72" s="3" t="s">
        <v>23</v>
      </c>
      <c r="I72" s="4"/>
      <c r="J72" s="4"/>
      <c r="K72" s="4"/>
      <c r="L72" s="5"/>
      <c r="M72" s="5"/>
      <c r="N72" s="7"/>
      <c r="O72" s="3" t="s">
        <v>27</v>
      </c>
      <c r="P72" s="4"/>
      <c r="Q72" s="4"/>
      <c r="R72" s="5"/>
      <c r="S72" s="5"/>
      <c r="T72" s="26"/>
    </row>
    <row r="73" spans="2:20" x14ac:dyDescent="0.25">
      <c r="B73" s="11"/>
      <c r="C73" s="11"/>
      <c r="D73" s="11"/>
      <c r="E73" s="36" t="s">
        <v>72</v>
      </c>
      <c r="F73" s="36"/>
      <c r="G73" s="37"/>
      <c r="H73" s="11"/>
      <c r="I73" s="11"/>
      <c r="J73" s="11"/>
      <c r="K73" s="96" t="s">
        <v>89</v>
      </c>
      <c r="L73" s="36" t="s">
        <v>74</v>
      </c>
      <c r="M73" s="36"/>
      <c r="N73" s="37"/>
      <c r="O73" s="11"/>
      <c r="P73" s="11"/>
      <c r="Q73" s="11"/>
      <c r="R73" s="36" t="s">
        <v>72</v>
      </c>
      <c r="S73" s="36"/>
      <c r="T73" s="11"/>
    </row>
    <row r="74" spans="2:20" x14ac:dyDescent="0.25">
      <c r="B74" s="11"/>
      <c r="C74" s="11"/>
      <c r="D74" s="11"/>
      <c r="E74" s="38" t="s">
        <v>91</v>
      </c>
      <c r="F74" s="38"/>
      <c r="G74" s="37"/>
      <c r="H74" s="11"/>
      <c r="I74" s="11"/>
      <c r="J74" s="11"/>
      <c r="K74" s="97" t="s">
        <v>90</v>
      </c>
      <c r="L74" s="38" t="s">
        <v>91</v>
      </c>
      <c r="M74" s="38"/>
      <c r="N74" s="37"/>
      <c r="O74" s="11"/>
      <c r="P74" s="11"/>
      <c r="Q74" s="11"/>
      <c r="R74" s="38" t="s">
        <v>91</v>
      </c>
      <c r="S74" s="38"/>
      <c r="T74" s="11"/>
    </row>
    <row r="75" spans="2:20" x14ac:dyDescent="0.25">
      <c r="B75" s="11"/>
      <c r="C75" s="11"/>
      <c r="D75" s="11"/>
      <c r="E75" s="39" t="s">
        <v>70</v>
      </c>
      <c r="F75" s="39" t="s">
        <v>71</v>
      </c>
      <c r="G75" s="37"/>
      <c r="H75" s="11"/>
      <c r="I75" s="11"/>
      <c r="J75" s="11"/>
      <c r="K75" s="98"/>
      <c r="L75" s="39" t="s">
        <v>70</v>
      </c>
      <c r="M75" s="39" t="s">
        <v>71</v>
      </c>
      <c r="N75" s="37"/>
      <c r="O75" s="11"/>
      <c r="P75" s="11"/>
      <c r="Q75" s="11"/>
      <c r="R75" s="39" t="s">
        <v>70</v>
      </c>
      <c r="S75" s="39" t="s">
        <v>71</v>
      </c>
      <c r="T75" s="11"/>
    </row>
    <row r="76" spans="2:20" x14ac:dyDescent="0.25">
      <c r="B76" s="11"/>
      <c r="C76" s="11"/>
      <c r="D76" s="11"/>
      <c r="E76" s="40" t="s">
        <v>92</v>
      </c>
      <c r="F76" s="40" t="s">
        <v>92</v>
      </c>
      <c r="G76" s="41"/>
      <c r="I76" s="42"/>
      <c r="J76" s="42"/>
      <c r="K76" s="99"/>
      <c r="L76" s="39" t="s">
        <v>92</v>
      </c>
      <c r="M76" s="39" t="s">
        <v>92</v>
      </c>
      <c r="N76" s="41"/>
      <c r="P76" s="43"/>
      <c r="Q76" s="43"/>
      <c r="R76" s="40" t="s">
        <v>92</v>
      </c>
      <c r="S76" s="40" t="s">
        <v>92</v>
      </c>
      <c r="T76" s="11"/>
    </row>
    <row r="77" spans="2:20" x14ac:dyDescent="0.25">
      <c r="C77" s="27" t="s">
        <v>30</v>
      </c>
      <c r="D77" s="11"/>
      <c r="E77" s="44">
        <v>1300</v>
      </c>
      <c r="F77" s="45">
        <f>+E77+F17+M18+M39</f>
        <v>1300</v>
      </c>
      <c r="G77" s="46"/>
      <c r="H77" s="88" t="s">
        <v>143</v>
      </c>
      <c r="I77" s="89"/>
      <c r="J77" s="89"/>
      <c r="K77" s="89"/>
      <c r="L77" s="89"/>
      <c r="M77" s="89"/>
      <c r="N77" s="47"/>
      <c r="O77" s="89" t="s">
        <v>150</v>
      </c>
      <c r="P77" s="89"/>
      <c r="Q77" s="89"/>
      <c r="R77" s="9"/>
      <c r="S77" s="9"/>
      <c r="T77" s="11"/>
    </row>
    <row r="78" spans="2:20" x14ac:dyDescent="0.25">
      <c r="C78" s="48" t="s">
        <v>45</v>
      </c>
      <c r="D78" s="11"/>
      <c r="E78" s="49">
        <v>100</v>
      </c>
      <c r="F78" s="50">
        <f>+E78+M27</f>
        <v>100</v>
      </c>
      <c r="G78" s="46"/>
      <c r="I78" s="27" t="s">
        <v>5</v>
      </c>
      <c r="J78" s="47"/>
      <c r="K78" s="47"/>
      <c r="L78" s="11"/>
      <c r="M78" s="11"/>
      <c r="N78" s="47"/>
      <c r="P78" s="27" t="s">
        <v>125</v>
      </c>
      <c r="Q78" s="11"/>
      <c r="R78" s="51">
        <f>+E100</f>
        <v>300</v>
      </c>
      <c r="S78" s="51">
        <f>+F100</f>
        <v>300</v>
      </c>
      <c r="T78" s="11"/>
    </row>
    <row r="79" spans="2:20" x14ac:dyDescent="0.25">
      <c r="C79" s="52" t="s">
        <v>0</v>
      </c>
      <c r="D79" s="35"/>
      <c r="E79" s="53">
        <f>+E77-E78</f>
        <v>1200</v>
      </c>
      <c r="F79" s="54">
        <f>+F77-F78</f>
        <v>1200</v>
      </c>
      <c r="G79" s="46"/>
      <c r="I79" s="18" t="s">
        <v>17</v>
      </c>
      <c r="J79" s="55"/>
      <c r="K79" s="16">
        <f>+Initial_Cash</f>
        <v>100</v>
      </c>
      <c r="L79" s="16">
        <f>R121</f>
        <v>400</v>
      </c>
      <c r="M79" s="16">
        <f>S121</f>
        <v>400</v>
      </c>
      <c r="N79" s="47"/>
      <c r="P79" s="27" t="s">
        <v>42</v>
      </c>
      <c r="Q79" s="11"/>
      <c r="R79" s="56"/>
      <c r="S79" s="56"/>
      <c r="T79" s="11"/>
    </row>
    <row r="80" spans="2:20" x14ac:dyDescent="0.25">
      <c r="B80" s="11"/>
      <c r="C80" s="11"/>
      <c r="D80" s="11"/>
      <c r="E80" s="57"/>
      <c r="F80" s="57"/>
      <c r="G80" s="58"/>
      <c r="I80" s="18" t="s">
        <v>24</v>
      </c>
      <c r="J80" s="11"/>
      <c r="K80" s="49">
        <v>100</v>
      </c>
      <c r="L80" s="50">
        <f t="shared" ref="L80:M82" si="0">$K80-R90</f>
        <v>100</v>
      </c>
      <c r="M80" s="50">
        <f t="shared" si="0"/>
        <v>100</v>
      </c>
      <c r="N80" s="55"/>
      <c r="P80" s="18" t="s">
        <v>102</v>
      </c>
      <c r="Q80" s="11"/>
      <c r="R80" s="50">
        <f t="shared" ref="R80:S82" si="1">+E83</f>
        <v>0</v>
      </c>
      <c r="S80" s="50">
        <f t="shared" si="1"/>
        <v>0</v>
      </c>
      <c r="T80" s="11"/>
    </row>
    <row r="81" spans="2:20" x14ac:dyDescent="0.25">
      <c r="C81" s="13" t="s">
        <v>1</v>
      </c>
      <c r="D81" s="11"/>
      <c r="E81" s="49">
        <v>800</v>
      </c>
      <c r="F81" s="50">
        <f>+E81+F18+M23+M30+M34</f>
        <v>800</v>
      </c>
      <c r="G81" s="58"/>
      <c r="I81" s="18" t="s">
        <v>34</v>
      </c>
      <c r="J81" s="11"/>
      <c r="K81" s="49">
        <v>100</v>
      </c>
      <c r="L81" s="50">
        <f t="shared" si="0"/>
        <v>100</v>
      </c>
      <c r="M81" s="50">
        <f t="shared" si="0"/>
        <v>100</v>
      </c>
      <c r="N81" s="55"/>
      <c r="P81" s="18" t="s">
        <v>103</v>
      </c>
      <c r="Q81" s="11"/>
      <c r="R81" s="50">
        <f t="shared" si="1"/>
        <v>0</v>
      </c>
      <c r="S81" s="50">
        <f t="shared" si="1"/>
        <v>0</v>
      </c>
      <c r="T81" s="11"/>
    </row>
    <row r="82" spans="2:20" x14ac:dyDescent="0.25">
      <c r="B82" s="59"/>
      <c r="C82" s="11"/>
      <c r="D82" s="11"/>
      <c r="E82" s="60"/>
      <c r="F82" s="61"/>
      <c r="G82" s="46"/>
      <c r="I82" s="18" t="s">
        <v>20</v>
      </c>
      <c r="J82" s="55"/>
      <c r="K82" s="49">
        <v>100</v>
      </c>
      <c r="L82" s="50">
        <f t="shared" si="0"/>
        <v>100</v>
      </c>
      <c r="M82" s="50">
        <f t="shared" si="0"/>
        <v>100</v>
      </c>
      <c r="N82" s="46"/>
      <c r="P82" s="18" t="s">
        <v>104</v>
      </c>
      <c r="Q82" s="11"/>
      <c r="R82" s="50">
        <f t="shared" si="1"/>
        <v>0</v>
      </c>
      <c r="S82" s="50">
        <f t="shared" si="1"/>
        <v>0</v>
      </c>
      <c r="T82" s="11"/>
    </row>
    <row r="83" spans="2:20" x14ac:dyDescent="0.25">
      <c r="C83" s="18" t="s">
        <v>31</v>
      </c>
      <c r="D83" s="11"/>
      <c r="E83" s="49">
        <v>0</v>
      </c>
      <c r="F83" s="50">
        <f>+E83+F20</f>
        <v>0</v>
      </c>
      <c r="G83" s="46"/>
      <c r="I83" s="34" t="s">
        <v>6</v>
      </c>
      <c r="J83" s="62"/>
      <c r="K83" s="54">
        <f>SUM(K79:K82)</f>
        <v>400</v>
      </c>
      <c r="L83" s="54">
        <f>SUM(L79:L82)</f>
        <v>700</v>
      </c>
      <c r="M83" s="54">
        <f>SUM(M79:M82)</f>
        <v>700</v>
      </c>
      <c r="N83" s="46"/>
      <c r="P83" s="84" t="s">
        <v>146</v>
      </c>
      <c r="Q83" s="11"/>
      <c r="R83" s="50">
        <f>+E138</f>
        <v>0</v>
      </c>
      <c r="S83" s="50">
        <f>+F138</f>
        <v>0</v>
      </c>
      <c r="T83" s="11"/>
    </row>
    <row r="84" spans="2:20" x14ac:dyDescent="0.25">
      <c r="C84" s="18" t="s">
        <v>4</v>
      </c>
      <c r="D84" s="11"/>
      <c r="E84" s="49">
        <v>0</v>
      </c>
      <c r="F84" s="50">
        <f>+E84+F21</f>
        <v>0</v>
      </c>
      <c r="G84" s="46"/>
      <c r="M84" s="33"/>
      <c r="N84" s="46"/>
      <c r="P84" s="18" t="s">
        <v>117</v>
      </c>
      <c r="Q84" s="11"/>
      <c r="R84" s="50">
        <f t="shared" ref="R84:S86" si="2">-E91</f>
        <v>0</v>
      </c>
      <c r="S84" s="50">
        <f t="shared" si="2"/>
        <v>0</v>
      </c>
      <c r="T84" s="11"/>
    </row>
    <row r="85" spans="2:20" x14ac:dyDescent="0.25">
      <c r="C85" s="18" t="s">
        <v>33</v>
      </c>
      <c r="D85" s="11"/>
      <c r="E85" s="49">
        <v>0</v>
      </c>
      <c r="F85" s="50">
        <f>+E85+F22</f>
        <v>0</v>
      </c>
      <c r="G85" s="46"/>
      <c r="I85" s="27" t="s">
        <v>25</v>
      </c>
      <c r="J85" s="63"/>
      <c r="K85" s="63"/>
      <c r="L85" s="11"/>
      <c r="M85" s="57"/>
      <c r="N85" s="46"/>
      <c r="P85" s="18" t="s">
        <v>105</v>
      </c>
      <c r="Q85" s="11"/>
      <c r="R85" s="50">
        <f t="shared" si="2"/>
        <v>0</v>
      </c>
      <c r="S85" s="50">
        <f t="shared" si="2"/>
        <v>0</v>
      </c>
      <c r="T85" s="11"/>
    </row>
    <row r="86" spans="2:20" x14ac:dyDescent="0.25">
      <c r="C86" s="18"/>
      <c r="D86" s="11"/>
      <c r="E86" s="49"/>
      <c r="F86" s="50"/>
      <c r="G86" s="46"/>
      <c r="I86" s="18" t="s">
        <v>88</v>
      </c>
      <c r="J86" s="63"/>
      <c r="K86" s="49">
        <v>1200</v>
      </c>
      <c r="L86" s="50">
        <f>$K86-R80-R84-R86-R101-R102</f>
        <v>1200</v>
      </c>
      <c r="M86" s="50">
        <f>$K86-S80-S84-S86-S101-S102</f>
        <v>1200</v>
      </c>
      <c r="N86" s="46"/>
      <c r="P86" s="18" t="s">
        <v>106</v>
      </c>
      <c r="Q86" s="11"/>
      <c r="R86" s="50">
        <f t="shared" si="2"/>
        <v>0</v>
      </c>
      <c r="S86" s="50">
        <f t="shared" si="2"/>
        <v>0</v>
      </c>
      <c r="T86" s="11"/>
    </row>
    <row r="87" spans="2:20" x14ac:dyDescent="0.25">
      <c r="C87" s="29" t="s">
        <v>2</v>
      </c>
      <c r="D87" s="11"/>
      <c r="E87" s="60">
        <f>+E79-E81-SUM(E83:E86)</f>
        <v>400</v>
      </c>
      <c r="F87" s="60">
        <f>+F79-F81-SUM(F83:F86)</f>
        <v>400</v>
      </c>
      <c r="G87" s="46"/>
      <c r="I87" s="18" t="s">
        <v>40</v>
      </c>
      <c r="J87" s="63"/>
      <c r="K87" s="49">
        <v>200</v>
      </c>
      <c r="L87" s="50">
        <f>$K87-R82-R103*$S$29</f>
        <v>200</v>
      </c>
      <c r="M87" s="50">
        <f>$K87-S82-S103*$S$29</f>
        <v>200</v>
      </c>
      <c r="N87" s="46"/>
      <c r="P87" s="32" t="s">
        <v>126</v>
      </c>
      <c r="R87" s="49">
        <v>0</v>
      </c>
      <c r="S87" s="50">
        <f>+R87-S17</f>
        <v>0</v>
      </c>
      <c r="T87" s="11"/>
    </row>
    <row r="88" spans="2:20" x14ac:dyDescent="0.25">
      <c r="C88" s="18" t="s">
        <v>97</v>
      </c>
      <c r="D88" s="11"/>
      <c r="E88" s="49">
        <v>0</v>
      </c>
      <c r="F88" s="50">
        <f>+E88+F24</f>
        <v>0</v>
      </c>
      <c r="G88" s="11"/>
      <c r="I88" s="18" t="s">
        <v>7</v>
      </c>
      <c r="J88" s="11"/>
      <c r="K88" s="49">
        <v>100</v>
      </c>
      <c r="L88" s="50">
        <f>$K88-R85-R103*$S$28</f>
        <v>100</v>
      </c>
      <c r="M88" s="50">
        <f>$K88-S85-S103*$S$28</f>
        <v>100</v>
      </c>
      <c r="N88" s="11"/>
      <c r="P88" s="32" t="s">
        <v>127</v>
      </c>
      <c r="R88" s="49">
        <v>0</v>
      </c>
      <c r="S88" s="50">
        <f>+R88+S18</f>
        <v>0</v>
      </c>
      <c r="T88" s="11"/>
    </row>
    <row r="89" spans="2:20" x14ac:dyDescent="0.25">
      <c r="C89" s="18" t="s">
        <v>98</v>
      </c>
      <c r="D89" s="11"/>
      <c r="E89" s="49">
        <v>0</v>
      </c>
      <c r="F89" s="50">
        <f>+E89-F25</f>
        <v>0</v>
      </c>
      <c r="G89" s="58"/>
      <c r="I89" s="18" t="s">
        <v>122</v>
      </c>
      <c r="J89" s="11"/>
      <c r="K89" s="49">
        <v>100</v>
      </c>
      <c r="L89" s="50">
        <f>$K$89-R99-R100</f>
        <v>100</v>
      </c>
      <c r="M89" s="50">
        <f>$K$89-S99-S100</f>
        <v>100</v>
      </c>
      <c r="N89" s="55"/>
      <c r="P89" s="29" t="s">
        <v>28</v>
      </c>
      <c r="Q89" s="11"/>
      <c r="R89" s="58"/>
      <c r="S89" s="58"/>
      <c r="T89" s="11"/>
    </row>
    <row r="90" spans="2:20" x14ac:dyDescent="0.25">
      <c r="C90" s="94" t="s">
        <v>163</v>
      </c>
      <c r="E90" s="49">
        <v>0</v>
      </c>
      <c r="F90" s="50">
        <f>+E90+F27</f>
        <v>0</v>
      </c>
      <c r="G90" s="58"/>
      <c r="I90" s="94" t="s">
        <v>162</v>
      </c>
      <c r="K90" s="49">
        <v>200</v>
      </c>
      <c r="L90" s="33">
        <f>$K90-R103*$S$27</f>
        <v>200</v>
      </c>
      <c r="M90" s="33">
        <f>$K90-S103*$S$27</f>
        <v>200</v>
      </c>
      <c r="N90" s="55"/>
      <c r="P90" s="18" t="s">
        <v>24</v>
      </c>
      <c r="Q90" s="11"/>
      <c r="R90" s="49">
        <v>0</v>
      </c>
      <c r="S90" s="57">
        <f>+R90-M18+M19</f>
        <v>0</v>
      </c>
      <c r="T90" s="11"/>
    </row>
    <row r="91" spans="2:20" x14ac:dyDescent="0.25">
      <c r="C91" s="18" t="s">
        <v>115</v>
      </c>
      <c r="D91" s="11"/>
      <c r="E91" s="49">
        <v>0</v>
      </c>
      <c r="F91" s="50">
        <f>+E91+F28</f>
        <v>0</v>
      </c>
      <c r="G91" s="58"/>
      <c r="I91" s="32" t="s">
        <v>120</v>
      </c>
      <c r="K91" s="49">
        <v>500</v>
      </c>
      <c r="L91" s="33">
        <f>$K91-R87</f>
        <v>500</v>
      </c>
      <c r="M91" s="33">
        <f>$K91-S87</f>
        <v>500</v>
      </c>
      <c r="N91" s="46"/>
      <c r="P91" s="18" t="s">
        <v>34</v>
      </c>
      <c r="Q91" s="11"/>
      <c r="R91" s="49">
        <v>0</v>
      </c>
      <c r="S91" s="57">
        <f>+R91-M22+M23</f>
        <v>0</v>
      </c>
      <c r="T91" s="11"/>
    </row>
    <row r="92" spans="2:20" x14ac:dyDescent="0.25">
      <c r="C92" s="18" t="s">
        <v>99</v>
      </c>
      <c r="D92" s="11"/>
      <c r="E92" s="49">
        <v>0</v>
      </c>
      <c r="F92" s="50">
        <f>+E92-F30</f>
        <v>0</v>
      </c>
      <c r="G92" s="58"/>
      <c r="I92" s="82" t="s">
        <v>147</v>
      </c>
      <c r="K92" s="49">
        <v>100</v>
      </c>
      <c r="L92" s="33">
        <f>$K92-R83</f>
        <v>100</v>
      </c>
      <c r="M92" s="33">
        <f>$K92-S83</f>
        <v>100</v>
      </c>
      <c r="N92" s="63"/>
      <c r="P92" s="18" t="s">
        <v>20</v>
      </c>
      <c r="Q92" s="11"/>
      <c r="R92" s="49">
        <v>0</v>
      </c>
      <c r="S92" s="57">
        <f>+R92-M26+M27</f>
        <v>0</v>
      </c>
      <c r="T92" s="11"/>
    </row>
    <row r="93" spans="2:20" x14ac:dyDescent="0.25">
      <c r="C93" s="18" t="s">
        <v>100</v>
      </c>
      <c r="D93" s="11"/>
      <c r="E93" s="49">
        <v>0</v>
      </c>
      <c r="F93" s="50">
        <f>+E93-F31</f>
        <v>0</v>
      </c>
      <c r="G93" s="58"/>
      <c r="I93" s="34" t="s">
        <v>41</v>
      </c>
      <c r="J93" s="64"/>
      <c r="K93" s="54">
        <f>SUM(K86:K92)</f>
        <v>2400</v>
      </c>
      <c r="L93" s="54">
        <f>SUM(L86:L92)</f>
        <v>2400</v>
      </c>
      <c r="M93" s="54">
        <f>SUM(M86:M92)</f>
        <v>2400</v>
      </c>
      <c r="N93" s="63"/>
      <c r="P93" s="18" t="s">
        <v>10</v>
      </c>
      <c r="Q93" s="11"/>
      <c r="R93" s="49">
        <v>0</v>
      </c>
      <c r="S93" s="57">
        <f>+R93+M34-M35</f>
        <v>0</v>
      </c>
      <c r="T93" s="11"/>
    </row>
    <row r="94" spans="2:20" x14ac:dyDescent="0.25">
      <c r="C94" s="52" t="s">
        <v>3</v>
      </c>
      <c r="D94" s="35"/>
      <c r="E94" s="53">
        <f>SUM(E87:E93)</f>
        <v>400</v>
      </c>
      <c r="F94" s="53">
        <f>SUM(F87:F93)</f>
        <v>400</v>
      </c>
      <c r="G94" s="58"/>
      <c r="L94" s="95"/>
      <c r="M94" s="33"/>
      <c r="N94" s="63"/>
      <c r="P94" s="90" t="s">
        <v>21</v>
      </c>
      <c r="Q94" s="11"/>
      <c r="R94" s="49">
        <v>0</v>
      </c>
      <c r="S94" s="57">
        <f>+R94+M30-M31</f>
        <v>0</v>
      </c>
      <c r="T94" s="11"/>
    </row>
    <row r="95" spans="2:20" x14ac:dyDescent="0.25">
      <c r="G95" s="56"/>
      <c r="I95" s="27" t="s">
        <v>8</v>
      </c>
      <c r="J95" s="11"/>
      <c r="K95" s="51">
        <f>+K93+K83</f>
        <v>2800</v>
      </c>
      <c r="L95" s="51">
        <f>+L93+L83</f>
        <v>3100</v>
      </c>
      <c r="M95" s="51">
        <f>+M93+M83</f>
        <v>3100</v>
      </c>
      <c r="N95" s="46"/>
      <c r="P95" s="90" t="s">
        <v>14</v>
      </c>
      <c r="Q95" s="11"/>
      <c r="R95" s="49">
        <v>0</v>
      </c>
      <c r="S95" s="57">
        <f>+R95+M38-M39</f>
        <v>0</v>
      </c>
      <c r="T95" s="11"/>
    </row>
    <row r="96" spans="2:20" x14ac:dyDescent="0.25">
      <c r="C96" s="84" t="s">
        <v>145</v>
      </c>
      <c r="D96" s="11"/>
      <c r="E96" s="57">
        <f>-E94*Tax_Rate</f>
        <v>-100</v>
      </c>
      <c r="F96" s="57">
        <f>-F94*Tax_Rate</f>
        <v>-100</v>
      </c>
      <c r="G96" s="58"/>
      <c r="L96" s="33"/>
      <c r="M96" s="33"/>
      <c r="N96" s="46"/>
      <c r="P96" s="52" t="s">
        <v>12</v>
      </c>
      <c r="Q96" s="35"/>
      <c r="R96" s="53">
        <f>SUM(R78:R95)</f>
        <v>300</v>
      </c>
      <c r="S96" s="53">
        <f>SUM(S78:S95)</f>
        <v>300</v>
      </c>
      <c r="T96" s="11"/>
    </row>
    <row r="97" spans="2:20" x14ac:dyDescent="0.25">
      <c r="C97" s="11"/>
      <c r="D97" s="11"/>
      <c r="E97" s="57"/>
      <c r="F97" s="50"/>
      <c r="G97" s="58"/>
      <c r="H97" s="88" t="s">
        <v>144</v>
      </c>
      <c r="I97" s="89"/>
      <c r="J97" s="89"/>
      <c r="K97" s="89"/>
      <c r="L97" s="89"/>
      <c r="M97" s="89"/>
      <c r="O97" s="11"/>
      <c r="P97" s="11"/>
      <c r="Q97" s="11"/>
      <c r="R97" s="11"/>
      <c r="S97" s="11"/>
      <c r="T97" s="11"/>
    </row>
    <row r="98" spans="2:20" x14ac:dyDescent="0.25">
      <c r="B98" s="18"/>
      <c r="C98" s="29" t="s">
        <v>13</v>
      </c>
      <c r="D98" s="11"/>
      <c r="E98" s="60">
        <f>+E94+E96</f>
        <v>300</v>
      </c>
      <c r="F98" s="60">
        <f>+F94+F96</f>
        <v>300</v>
      </c>
      <c r="G98" s="58"/>
      <c r="I98" s="27" t="s">
        <v>9</v>
      </c>
      <c r="J98" s="46"/>
      <c r="K98" s="46"/>
      <c r="L98" s="46"/>
      <c r="M98" s="46"/>
      <c r="N98" s="46"/>
      <c r="O98" s="9" t="s">
        <v>151</v>
      </c>
      <c r="P98" s="9"/>
      <c r="Q98" s="9"/>
      <c r="R98" s="9"/>
      <c r="S98" s="9"/>
      <c r="T98" s="11"/>
    </row>
    <row r="99" spans="2:20" x14ac:dyDescent="0.25">
      <c r="C99" s="32" t="s">
        <v>101</v>
      </c>
      <c r="E99" s="49">
        <v>0</v>
      </c>
      <c r="F99" s="50">
        <f>+E99-F33</f>
        <v>0</v>
      </c>
      <c r="G99" s="58"/>
      <c r="I99" s="18" t="s">
        <v>10</v>
      </c>
      <c r="J99" s="46"/>
      <c r="K99" s="80">
        <v>200</v>
      </c>
      <c r="L99" s="16">
        <f>$K99+R93</f>
        <v>200</v>
      </c>
      <c r="M99" s="16">
        <f>$K99+S93</f>
        <v>200</v>
      </c>
      <c r="N99" s="46"/>
      <c r="P99" s="18" t="s">
        <v>123</v>
      </c>
      <c r="Q99" s="11"/>
      <c r="R99" s="49">
        <v>0</v>
      </c>
      <c r="S99" s="57">
        <f>+R99-S20</f>
        <v>0</v>
      </c>
      <c r="T99" s="11"/>
    </row>
    <row r="100" spans="2:20" x14ac:dyDescent="0.25">
      <c r="C100" s="34" t="s">
        <v>164</v>
      </c>
      <c r="D100" s="35"/>
      <c r="E100" s="72">
        <f>SUM(E98:E99)</f>
        <v>300</v>
      </c>
      <c r="F100" s="72">
        <f>SUM(F98:F99)</f>
        <v>300</v>
      </c>
      <c r="G100" s="11"/>
      <c r="I100" s="18" t="s">
        <v>21</v>
      </c>
      <c r="J100" s="46"/>
      <c r="K100" s="49">
        <v>200</v>
      </c>
      <c r="L100" s="50">
        <f>$K100+R94</f>
        <v>200</v>
      </c>
      <c r="M100" s="50">
        <f>$K100+S94</f>
        <v>200</v>
      </c>
      <c r="N100" s="46"/>
      <c r="P100" s="18" t="s">
        <v>124</v>
      </c>
      <c r="Q100" s="11"/>
      <c r="R100" s="49">
        <v>0</v>
      </c>
      <c r="S100" s="57">
        <f>+R100+S21</f>
        <v>0</v>
      </c>
      <c r="T100" s="11"/>
    </row>
    <row r="101" spans="2:20" x14ac:dyDescent="0.25">
      <c r="G101" s="56"/>
      <c r="I101" s="34" t="s">
        <v>11</v>
      </c>
      <c r="J101" s="35"/>
      <c r="K101" s="54">
        <f>SUM(K99:K100)</f>
        <v>400</v>
      </c>
      <c r="L101" s="54">
        <f>SUM(L99:L100)</f>
        <v>400</v>
      </c>
      <c r="M101" s="54">
        <f>SUM(M99:M100)</f>
        <v>400</v>
      </c>
      <c r="N101" s="46"/>
      <c r="P101" s="18" t="s">
        <v>107</v>
      </c>
      <c r="Q101" s="11"/>
      <c r="R101" s="49">
        <v>0</v>
      </c>
      <c r="S101" s="57">
        <f>+R101-S23</f>
        <v>0</v>
      </c>
      <c r="T101" s="11"/>
    </row>
    <row r="102" spans="2:20" x14ac:dyDescent="0.25">
      <c r="C102" s="2" t="s">
        <v>95</v>
      </c>
      <c r="E102" s="65">
        <f>+Shares_Outstanding</f>
        <v>1000</v>
      </c>
      <c r="F102" s="66">
        <f>+E102+F21/Share_Price+S41/Share_Price-S42/Share_Price</f>
        <v>1000</v>
      </c>
      <c r="H102" s="27"/>
      <c r="I102" s="11"/>
      <c r="J102" s="11"/>
      <c r="K102" s="11"/>
      <c r="L102" s="61"/>
      <c r="M102" s="61"/>
      <c r="N102" s="46"/>
      <c r="P102" s="18" t="s">
        <v>108</v>
      </c>
      <c r="Q102" s="11"/>
      <c r="R102" s="49">
        <v>0</v>
      </c>
      <c r="S102" s="57">
        <f>+R102+S24+F28</f>
        <v>0</v>
      </c>
      <c r="T102" s="11"/>
    </row>
    <row r="103" spans="2:20" x14ac:dyDescent="0.25">
      <c r="C103" s="2" t="s">
        <v>77</v>
      </c>
      <c r="E103" s="67">
        <f>+E100/E102</f>
        <v>0.3</v>
      </c>
      <c r="F103" s="68">
        <f>+F100/F102</f>
        <v>0.3</v>
      </c>
      <c r="I103" s="27" t="s">
        <v>26</v>
      </c>
      <c r="J103" s="11"/>
      <c r="K103" s="11"/>
      <c r="L103" s="11"/>
      <c r="M103" s="11"/>
      <c r="N103" s="46"/>
      <c r="P103" s="32" t="s">
        <v>133</v>
      </c>
      <c r="R103" s="49">
        <v>0</v>
      </c>
      <c r="S103" s="57">
        <f>+R103-S26</f>
        <v>0</v>
      </c>
      <c r="T103" s="11"/>
    </row>
    <row r="104" spans="2:20" x14ac:dyDescent="0.25">
      <c r="I104" s="18" t="s">
        <v>14</v>
      </c>
      <c r="J104" s="11"/>
      <c r="K104" s="49">
        <v>200</v>
      </c>
      <c r="L104" s="50">
        <f>$K104+R95</f>
        <v>200</v>
      </c>
      <c r="M104" s="50">
        <f>$K104+S95</f>
        <v>200</v>
      </c>
      <c r="N104" s="46"/>
      <c r="P104" s="52" t="s">
        <v>15</v>
      </c>
      <c r="Q104" s="35"/>
      <c r="R104" s="53">
        <f>SUM(R99:R103)</f>
        <v>0</v>
      </c>
      <c r="S104" s="53">
        <f>SUM(S99:S103)</f>
        <v>0</v>
      </c>
      <c r="T104" s="11"/>
    </row>
    <row r="105" spans="2:20" x14ac:dyDescent="0.25">
      <c r="C105" s="78"/>
      <c r="E105" s="33"/>
      <c r="F105" s="33"/>
      <c r="I105" s="18" t="s">
        <v>116</v>
      </c>
      <c r="J105" s="11"/>
      <c r="K105" s="49">
        <v>500</v>
      </c>
      <c r="L105" s="50">
        <f>$K105+R108+R109</f>
        <v>500</v>
      </c>
      <c r="M105" s="50">
        <f>$K105+S108+S109</f>
        <v>500</v>
      </c>
      <c r="N105" s="46"/>
      <c r="T105" s="11"/>
    </row>
    <row r="106" spans="2:20" x14ac:dyDescent="0.25">
      <c r="C106" s="78"/>
      <c r="E106" s="33"/>
      <c r="F106" s="33"/>
      <c r="I106" s="32" t="s">
        <v>138</v>
      </c>
      <c r="K106" s="49">
        <v>100</v>
      </c>
      <c r="L106" s="50">
        <f>$K106+R110+R111</f>
        <v>100</v>
      </c>
      <c r="M106" s="50">
        <f>$K106+S110+S111</f>
        <v>100</v>
      </c>
      <c r="N106" s="58"/>
      <c r="O106" s="9" t="s">
        <v>152</v>
      </c>
      <c r="P106" s="9"/>
      <c r="Q106" s="9"/>
      <c r="R106" s="9"/>
      <c r="S106" s="9"/>
      <c r="T106" s="11"/>
    </row>
    <row r="107" spans="2:20" x14ac:dyDescent="0.25">
      <c r="C107" s="78"/>
      <c r="E107" s="33"/>
      <c r="F107" s="33"/>
      <c r="I107" s="32" t="s">
        <v>121</v>
      </c>
      <c r="J107" s="11"/>
      <c r="K107" s="49">
        <v>400</v>
      </c>
      <c r="L107" s="50">
        <f>$K107+R88</f>
        <v>400</v>
      </c>
      <c r="M107" s="50">
        <f>$K107+S88</f>
        <v>400</v>
      </c>
      <c r="N107" s="46"/>
      <c r="P107" s="18" t="s">
        <v>109</v>
      </c>
      <c r="Q107" s="11"/>
      <c r="R107" s="49">
        <v>0</v>
      </c>
      <c r="S107" s="50">
        <f>+R107-S31</f>
        <v>0</v>
      </c>
      <c r="T107" s="11"/>
    </row>
    <row r="108" spans="2:20" x14ac:dyDescent="0.25">
      <c r="C108" s="78"/>
      <c r="E108" s="33"/>
      <c r="F108" s="33"/>
      <c r="I108" s="34" t="s">
        <v>43</v>
      </c>
      <c r="J108" s="35"/>
      <c r="K108" s="54">
        <f>SUM(K104:K107)</f>
        <v>1200</v>
      </c>
      <c r="L108" s="54">
        <f>SUM(L104:L107)</f>
        <v>1200</v>
      </c>
      <c r="M108" s="54">
        <f>SUM(M104:M107)</f>
        <v>1200</v>
      </c>
      <c r="N108" s="46"/>
      <c r="P108" s="18" t="s">
        <v>118</v>
      </c>
      <c r="Q108" s="11"/>
      <c r="R108" s="49">
        <v>0</v>
      </c>
      <c r="S108" s="50">
        <f>+R108+S33</f>
        <v>0</v>
      </c>
      <c r="T108" s="11"/>
    </row>
    <row r="109" spans="2:20" x14ac:dyDescent="0.25">
      <c r="C109" s="78"/>
      <c r="E109" s="33"/>
      <c r="F109" s="33"/>
      <c r="H109" s="27"/>
      <c r="I109" s="11"/>
      <c r="J109" s="11"/>
      <c r="K109" s="11"/>
      <c r="L109" s="61"/>
      <c r="M109" s="61"/>
      <c r="N109" s="69"/>
      <c r="P109" s="18" t="s">
        <v>119</v>
      </c>
      <c r="Q109" s="11"/>
      <c r="R109" s="49">
        <v>0</v>
      </c>
      <c r="S109" s="50">
        <f>+R109-S34</f>
        <v>0</v>
      </c>
      <c r="T109" s="11"/>
    </row>
    <row r="110" spans="2:20" x14ac:dyDescent="0.25">
      <c r="I110" s="27" t="s">
        <v>18</v>
      </c>
      <c r="J110" s="11"/>
      <c r="K110" s="51">
        <f>+K108+K101</f>
        <v>1600</v>
      </c>
      <c r="L110" s="51">
        <f>+L108+L101</f>
        <v>1600</v>
      </c>
      <c r="M110" s="51">
        <f>+M108+M101</f>
        <v>1600</v>
      </c>
      <c r="N110" s="69"/>
      <c r="P110" s="18" t="s">
        <v>139</v>
      </c>
      <c r="R110" s="49">
        <v>0</v>
      </c>
      <c r="S110" s="50">
        <f>+R110+S35</f>
        <v>0</v>
      </c>
      <c r="T110" s="11"/>
    </row>
    <row r="111" spans="2:20" x14ac:dyDescent="0.25">
      <c r="G111" s="33"/>
      <c r="H111" s="18"/>
      <c r="I111" s="11"/>
      <c r="J111" s="11"/>
      <c r="K111" s="11"/>
      <c r="L111" s="22"/>
      <c r="M111" s="58"/>
      <c r="N111" s="69"/>
      <c r="P111" s="18" t="s">
        <v>140</v>
      </c>
      <c r="R111" s="49">
        <v>0</v>
      </c>
      <c r="S111" s="50">
        <f>+R111+S36</f>
        <v>0</v>
      </c>
      <c r="T111" s="11"/>
    </row>
    <row r="112" spans="2:20" x14ac:dyDescent="0.25">
      <c r="I112" s="1" t="s">
        <v>81</v>
      </c>
      <c r="N112" s="69"/>
      <c r="P112" s="86" t="s">
        <v>112</v>
      </c>
      <c r="R112" s="49">
        <v>0</v>
      </c>
      <c r="S112" s="50">
        <f>+R112+S38</f>
        <v>0</v>
      </c>
      <c r="T112" s="11"/>
    </row>
    <row r="113" spans="2:20" x14ac:dyDescent="0.25">
      <c r="I113" s="59" t="s">
        <v>149</v>
      </c>
      <c r="J113" s="11"/>
      <c r="K113" s="44">
        <v>1000</v>
      </c>
      <c r="L113" s="51">
        <f>$K113+R81+R115+R114+R78+R107</f>
        <v>1300</v>
      </c>
      <c r="M113" s="51">
        <f>$K113+S81+S115+S114+S78+S107</f>
        <v>1300</v>
      </c>
      <c r="N113" s="46"/>
      <c r="P113" s="18" t="s">
        <v>110</v>
      </c>
      <c r="R113" s="49">
        <v>0</v>
      </c>
      <c r="S113" s="50">
        <f>+R113-S39</f>
        <v>0</v>
      </c>
      <c r="T113" s="11"/>
    </row>
    <row r="114" spans="2:20" x14ac:dyDescent="0.25">
      <c r="I114" s="87" t="s">
        <v>82</v>
      </c>
      <c r="J114" s="11"/>
      <c r="K114" s="49">
        <v>100</v>
      </c>
      <c r="L114" s="50">
        <f>+K114+R112+R113</f>
        <v>100</v>
      </c>
      <c r="M114" s="50">
        <f>+K114+S112+S113</f>
        <v>100</v>
      </c>
      <c r="N114" s="46"/>
      <c r="P114" s="18" t="s">
        <v>111</v>
      </c>
      <c r="Q114" s="11"/>
      <c r="R114" s="49">
        <v>0</v>
      </c>
      <c r="S114" s="50">
        <f>+R114-S42</f>
        <v>0</v>
      </c>
      <c r="T114" s="11"/>
    </row>
    <row r="115" spans="2:20" x14ac:dyDescent="0.25">
      <c r="B115" s="102"/>
      <c r="C115" s="113"/>
      <c r="D115" s="113"/>
      <c r="E115" s="114"/>
      <c r="F115" s="114"/>
      <c r="I115" s="34" t="s">
        <v>83</v>
      </c>
      <c r="J115" s="35"/>
      <c r="K115" s="72">
        <f>SUM(K113:K114)</f>
        <v>1100</v>
      </c>
      <c r="L115" s="72">
        <f>SUM(L113:L114)</f>
        <v>1400</v>
      </c>
      <c r="M115" s="72">
        <f>SUM(M113:M114)</f>
        <v>1400</v>
      </c>
      <c r="N115" s="46"/>
      <c r="P115" s="86" t="s">
        <v>113</v>
      </c>
      <c r="Q115" s="11"/>
      <c r="R115" s="49">
        <v>0</v>
      </c>
      <c r="S115" s="50">
        <f>+R115+S41</f>
        <v>0</v>
      </c>
      <c r="T115" s="11"/>
    </row>
    <row r="116" spans="2:20" x14ac:dyDescent="0.25">
      <c r="B116" s="12"/>
      <c r="C116" s="12"/>
      <c r="D116" s="12"/>
      <c r="E116" s="115"/>
      <c r="F116" s="115"/>
      <c r="G116" s="11"/>
      <c r="N116" s="11"/>
      <c r="P116" s="34" t="s">
        <v>16</v>
      </c>
      <c r="Q116" s="35"/>
      <c r="R116" s="53">
        <f>SUM(R107:R115)</f>
        <v>0</v>
      </c>
      <c r="S116" s="53">
        <f>SUM(S107:S115)</f>
        <v>0</v>
      </c>
      <c r="T116" s="11"/>
    </row>
    <row r="117" spans="2:20" x14ac:dyDescent="0.25">
      <c r="B117" s="12"/>
      <c r="C117" s="12"/>
      <c r="D117" s="12"/>
      <c r="E117" s="108"/>
      <c r="F117" s="108"/>
      <c r="G117" s="11"/>
      <c r="I117" s="27" t="s">
        <v>44</v>
      </c>
      <c r="J117" s="11"/>
      <c r="K117" s="51">
        <f>+K115+K110</f>
        <v>2700</v>
      </c>
      <c r="L117" s="51">
        <f>+L115+L110</f>
        <v>3000</v>
      </c>
      <c r="M117" s="51">
        <f>+M115+M110</f>
        <v>3000</v>
      </c>
      <c r="N117" s="11"/>
      <c r="O117" s="11"/>
      <c r="P117" s="11"/>
      <c r="Q117" s="11"/>
      <c r="R117" s="11"/>
      <c r="S117" s="11"/>
      <c r="T117" s="11"/>
    </row>
    <row r="118" spans="2:20" x14ac:dyDescent="0.25">
      <c r="B118" s="12"/>
      <c r="C118" s="12"/>
      <c r="D118" s="12"/>
      <c r="E118" s="109"/>
      <c r="F118" s="109"/>
      <c r="G118" s="70"/>
      <c r="N118" s="11"/>
      <c r="P118" s="27" t="s">
        <v>39</v>
      </c>
      <c r="Q118" s="11"/>
      <c r="R118" s="51">
        <f>+$K$79</f>
        <v>100</v>
      </c>
      <c r="S118" s="51">
        <f>+$K$79</f>
        <v>100</v>
      </c>
      <c r="T118" s="11"/>
    </row>
    <row r="119" spans="2:20" x14ac:dyDescent="0.25">
      <c r="B119" s="12"/>
      <c r="C119" s="12"/>
      <c r="D119" s="12"/>
      <c r="E119" s="109"/>
      <c r="F119" s="109"/>
      <c r="G119" s="71"/>
      <c r="H119" s="11"/>
      <c r="N119" s="11"/>
      <c r="P119" s="11"/>
      <c r="Q119" s="11"/>
      <c r="R119" s="11"/>
      <c r="S119" s="11"/>
      <c r="T119" s="11"/>
    </row>
    <row r="120" spans="2:20" x14ac:dyDescent="0.25">
      <c r="B120" s="12"/>
      <c r="C120" s="112"/>
      <c r="D120" s="12"/>
      <c r="E120" s="110"/>
      <c r="F120" s="110"/>
      <c r="H120" s="1" t="s">
        <v>63</v>
      </c>
      <c r="K120" s="100">
        <f>K95-K117</f>
        <v>100</v>
      </c>
      <c r="L120" s="100">
        <f>L95-L117</f>
        <v>100</v>
      </c>
      <c r="M120" s="100">
        <f>M95-M117</f>
        <v>100</v>
      </c>
      <c r="N120" s="11"/>
      <c r="P120" s="27" t="s">
        <v>75</v>
      </c>
      <c r="Q120" s="11"/>
      <c r="R120" s="51">
        <f>+R116+R104+R96</f>
        <v>300</v>
      </c>
      <c r="S120" s="51">
        <f>+S116+S104+S96</f>
        <v>300</v>
      </c>
      <c r="T120" s="11"/>
    </row>
    <row r="121" spans="2:20" x14ac:dyDescent="0.25">
      <c r="B121" s="12"/>
      <c r="C121" s="116"/>
      <c r="D121" s="12"/>
      <c r="E121" s="117"/>
      <c r="F121" s="117"/>
      <c r="N121" s="11"/>
      <c r="P121" s="27" t="s">
        <v>19</v>
      </c>
      <c r="Q121" s="11"/>
      <c r="R121" s="51">
        <f>+R120+R118</f>
        <v>400</v>
      </c>
      <c r="S121" s="51">
        <f>+S120+S118</f>
        <v>400</v>
      </c>
      <c r="T121" s="11"/>
    </row>
    <row r="122" spans="2:20" x14ac:dyDescent="0.25">
      <c r="B122" s="12"/>
      <c r="C122" s="116"/>
      <c r="D122" s="12"/>
      <c r="E122" s="117"/>
      <c r="F122" s="117"/>
      <c r="T122" s="11"/>
    </row>
    <row r="123" spans="2:20" x14ac:dyDescent="0.25">
      <c r="B123" s="12"/>
      <c r="C123" s="118"/>
      <c r="D123" s="12"/>
      <c r="E123" s="117"/>
      <c r="F123" s="117"/>
      <c r="G123" s="73"/>
      <c r="T123" s="11"/>
    </row>
    <row r="124" spans="2:20" x14ac:dyDescent="0.25">
      <c r="B124" s="12"/>
      <c r="C124" s="118"/>
      <c r="D124" s="12"/>
      <c r="E124" s="117"/>
      <c r="F124" s="117"/>
      <c r="G124" s="74"/>
      <c r="T124" s="11"/>
    </row>
    <row r="125" spans="2:20" x14ac:dyDescent="0.25">
      <c r="B125" s="12"/>
      <c r="C125" s="118"/>
      <c r="D125" s="12"/>
      <c r="E125" s="117"/>
      <c r="F125" s="117"/>
      <c r="G125" s="74"/>
      <c r="T125" s="11"/>
    </row>
    <row r="126" spans="2:20" x14ac:dyDescent="0.25">
      <c r="B126" s="12"/>
      <c r="C126" s="116"/>
      <c r="D126" s="12"/>
      <c r="E126" s="119"/>
      <c r="F126" s="119"/>
      <c r="G126" s="74"/>
      <c r="T126" s="11"/>
    </row>
    <row r="127" spans="2:20" x14ac:dyDescent="0.25">
      <c r="B127" s="12"/>
      <c r="C127" s="116"/>
      <c r="D127" s="12"/>
      <c r="E127" s="119"/>
      <c r="F127" s="119"/>
      <c r="G127" s="74"/>
      <c r="T127" s="11"/>
    </row>
    <row r="128" spans="2:20" x14ac:dyDescent="0.25">
      <c r="B128" s="12"/>
      <c r="C128" s="112"/>
      <c r="D128" s="12"/>
      <c r="E128" s="120"/>
      <c r="F128" s="120"/>
      <c r="G128" s="74"/>
      <c r="T128" s="11"/>
    </row>
    <row r="129" spans="2:20" x14ac:dyDescent="0.25">
      <c r="B129" s="12"/>
      <c r="C129" s="12"/>
      <c r="D129" s="12"/>
      <c r="E129" s="111"/>
      <c r="F129" s="111"/>
      <c r="G129" s="74"/>
      <c r="T129" s="11"/>
    </row>
    <row r="130" spans="2:20" x14ac:dyDescent="0.25">
      <c r="B130" s="30"/>
      <c r="C130" s="112"/>
      <c r="D130" s="12"/>
      <c r="E130" s="120"/>
      <c r="F130" s="120"/>
      <c r="G130" s="74"/>
      <c r="T130" s="11"/>
    </row>
    <row r="131" spans="2:20" x14ac:dyDescent="0.25">
      <c r="B131" s="28"/>
      <c r="C131" s="116"/>
      <c r="D131" s="12"/>
      <c r="E131" s="119"/>
      <c r="F131" s="119"/>
      <c r="G131" s="74"/>
      <c r="T131" s="11"/>
    </row>
    <row r="132" spans="2:20" x14ac:dyDescent="0.25">
      <c r="B132" s="12"/>
      <c r="C132" s="116"/>
      <c r="D132" s="12"/>
      <c r="E132" s="119"/>
      <c r="F132" s="119"/>
      <c r="G132" s="74"/>
      <c r="T132" s="11"/>
    </row>
    <row r="133" spans="2:20" x14ac:dyDescent="0.25">
      <c r="B133" s="30"/>
      <c r="C133" s="112"/>
      <c r="D133" s="12"/>
      <c r="E133" s="120"/>
      <c r="F133" s="120"/>
      <c r="G133" s="74"/>
      <c r="T133" s="11"/>
    </row>
    <row r="134" spans="2:20" x14ac:dyDescent="0.25">
      <c r="B134" s="12"/>
      <c r="C134" s="12"/>
      <c r="D134" s="12"/>
      <c r="E134" s="12"/>
      <c r="F134" s="12"/>
      <c r="G134" s="74"/>
      <c r="T134" s="11"/>
    </row>
    <row r="135" spans="2:20" x14ac:dyDescent="0.25">
      <c r="B135" s="12"/>
      <c r="C135" s="104"/>
      <c r="D135" s="12"/>
      <c r="E135" s="119"/>
      <c r="F135" s="119"/>
      <c r="G135" s="74"/>
      <c r="T135" s="11"/>
    </row>
    <row r="136" spans="2:20" x14ac:dyDescent="0.25">
      <c r="B136" s="12"/>
      <c r="C136" s="104"/>
      <c r="D136" s="12"/>
      <c r="E136" s="119"/>
      <c r="F136" s="119"/>
      <c r="G136" s="74"/>
      <c r="T136" s="11"/>
    </row>
    <row r="137" spans="2:20" x14ac:dyDescent="0.25">
      <c r="B137" s="12"/>
      <c r="C137" s="12"/>
      <c r="D137" s="12"/>
      <c r="E137" s="12"/>
      <c r="F137" s="12"/>
      <c r="G137" s="74"/>
      <c r="T137" s="11"/>
    </row>
    <row r="138" spans="2:20" x14ac:dyDescent="0.25">
      <c r="B138" s="12"/>
      <c r="C138" s="112"/>
      <c r="D138" s="12"/>
      <c r="E138" s="120"/>
      <c r="F138" s="120"/>
      <c r="G138" s="74"/>
      <c r="T138" s="11"/>
    </row>
    <row r="139" spans="2:20" x14ac:dyDescent="0.25">
      <c r="G139" s="74"/>
      <c r="T139" s="11"/>
    </row>
    <row r="140" spans="2:20" x14ac:dyDescent="0.25">
      <c r="G140" s="74"/>
      <c r="T140" s="11"/>
    </row>
    <row r="141" spans="2:20" x14ac:dyDescent="0.25">
      <c r="G141" s="74"/>
      <c r="T141" s="11"/>
    </row>
    <row r="142" spans="2:20" x14ac:dyDescent="0.25">
      <c r="G142" s="74"/>
      <c r="T142" s="11"/>
    </row>
    <row r="143" spans="2:20" x14ac:dyDescent="0.25">
      <c r="G143" s="74"/>
      <c r="T143" s="11"/>
    </row>
    <row r="144" spans="2:20" x14ac:dyDescent="0.25">
      <c r="G144" s="74"/>
      <c r="T144" s="11"/>
    </row>
    <row r="145" spans="7:20" x14ac:dyDescent="0.25">
      <c r="G145" s="74"/>
      <c r="T145" s="11"/>
    </row>
    <row r="146" spans="7:20" x14ac:dyDescent="0.25">
      <c r="G146" s="74"/>
      <c r="T146" s="11"/>
    </row>
    <row r="147" spans="7:20" x14ac:dyDescent="0.25">
      <c r="G147" s="74"/>
      <c r="T147" s="11"/>
    </row>
    <row r="148" spans="7:20" x14ac:dyDescent="0.25">
      <c r="G148" s="74"/>
      <c r="T148" s="11"/>
    </row>
    <row r="149" spans="7:20" x14ac:dyDescent="0.25">
      <c r="G149" s="74"/>
      <c r="T149" s="11"/>
    </row>
    <row r="151" spans="7:20" x14ac:dyDescent="0.25">
      <c r="H151" s="78"/>
      <c r="K151" s="33"/>
      <c r="L151" s="33"/>
      <c r="M151" s="33"/>
    </row>
    <row r="152" spans="7:20" x14ac:dyDescent="0.25">
      <c r="H152" s="78"/>
    </row>
  </sheetData>
  <conditionalFormatting sqref="F77">
    <cfRule type="cellIs" dxfId="98" priority="176" operator="notEqual">
      <formula>$E$77</formula>
    </cfRule>
  </conditionalFormatting>
  <conditionalFormatting sqref="F78">
    <cfRule type="cellIs" dxfId="97" priority="175" operator="notEqual">
      <formula>$E$78</formula>
    </cfRule>
  </conditionalFormatting>
  <conditionalFormatting sqref="F79">
    <cfRule type="cellIs" dxfId="96" priority="174" operator="notEqual">
      <formula>$E$79</formula>
    </cfRule>
  </conditionalFormatting>
  <conditionalFormatting sqref="F81">
    <cfRule type="cellIs" dxfId="95" priority="173" operator="notEqual">
      <formula>$E$81</formula>
    </cfRule>
  </conditionalFormatting>
  <conditionalFormatting sqref="F83">
    <cfRule type="cellIs" dxfId="94" priority="172" operator="notEqual">
      <formula>$E$83</formula>
    </cfRule>
  </conditionalFormatting>
  <conditionalFormatting sqref="F84">
    <cfRule type="cellIs" dxfId="93" priority="171" operator="notEqual">
      <formula>$E$84</formula>
    </cfRule>
  </conditionalFormatting>
  <conditionalFormatting sqref="F85">
    <cfRule type="cellIs" dxfId="92" priority="170" operator="notEqual">
      <formula>$E$85</formula>
    </cfRule>
  </conditionalFormatting>
  <conditionalFormatting sqref="F92">
    <cfRule type="cellIs" dxfId="91" priority="164" operator="notEqual">
      <formula>$E$92</formula>
    </cfRule>
  </conditionalFormatting>
  <conditionalFormatting sqref="F88">
    <cfRule type="cellIs" dxfId="90" priority="168" operator="notEqual">
      <formula>$E$88</formula>
    </cfRule>
  </conditionalFormatting>
  <conditionalFormatting sqref="F89">
    <cfRule type="cellIs" dxfId="89" priority="167" operator="notEqual">
      <formula>$E$89</formula>
    </cfRule>
  </conditionalFormatting>
  <conditionalFormatting sqref="F91">
    <cfRule type="cellIs" dxfId="88" priority="166" operator="notEqual">
      <formula>$E$91</formula>
    </cfRule>
  </conditionalFormatting>
  <conditionalFormatting sqref="F93">
    <cfRule type="cellIs" dxfId="87" priority="163" operator="notEqual">
      <formula>$E$93</formula>
    </cfRule>
  </conditionalFormatting>
  <conditionalFormatting sqref="F94">
    <cfRule type="cellIs" dxfId="86" priority="162" operator="notEqual">
      <formula>$E$94</formula>
    </cfRule>
  </conditionalFormatting>
  <conditionalFormatting sqref="F96">
    <cfRule type="cellIs" dxfId="85" priority="161" operator="notEqual">
      <formula>$E$96</formula>
    </cfRule>
  </conditionalFormatting>
  <conditionalFormatting sqref="F98">
    <cfRule type="cellIs" dxfId="84" priority="158" operator="notEqual">
      <formula>$E$98</formula>
    </cfRule>
  </conditionalFormatting>
  <conditionalFormatting sqref="M83">
    <cfRule type="cellIs" dxfId="83" priority="152" operator="notEqual">
      <formula>$L$83</formula>
    </cfRule>
  </conditionalFormatting>
  <conditionalFormatting sqref="M95">
    <cfRule type="cellIs" dxfId="82" priority="146" stopIfTrue="1" operator="notEqual">
      <formula>$L$95</formula>
    </cfRule>
  </conditionalFormatting>
  <conditionalFormatting sqref="M99">
    <cfRule type="cellIs" dxfId="81" priority="144" stopIfTrue="1" operator="notEqual">
      <formula>$L$99</formula>
    </cfRule>
  </conditionalFormatting>
  <conditionalFormatting sqref="M100">
    <cfRule type="cellIs" dxfId="80" priority="143" stopIfTrue="1" operator="notEqual">
      <formula>$L$100</formula>
    </cfRule>
  </conditionalFormatting>
  <conditionalFormatting sqref="M101">
    <cfRule type="cellIs" dxfId="79" priority="142" stopIfTrue="1" operator="notEqual">
      <formula>$L$101</formula>
    </cfRule>
  </conditionalFormatting>
  <conditionalFormatting sqref="M104">
    <cfRule type="cellIs" dxfId="78" priority="141" stopIfTrue="1" operator="notEqual">
      <formula>$L$104</formula>
    </cfRule>
  </conditionalFormatting>
  <conditionalFormatting sqref="M105">
    <cfRule type="cellIs" dxfId="77" priority="139" stopIfTrue="1" operator="notEqual">
      <formula>$L$105</formula>
    </cfRule>
  </conditionalFormatting>
  <conditionalFormatting sqref="M110">
    <cfRule type="cellIs" dxfId="76" priority="137" stopIfTrue="1" operator="notEqual">
      <formula>$L$110</formula>
    </cfRule>
  </conditionalFormatting>
  <conditionalFormatting sqref="M117">
    <cfRule type="cellIs" dxfId="75" priority="131" stopIfTrue="1" operator="notEqual">
      <formula>$L$117</formula>
    </cfRule>
  </conditionalFormatting>
  <conditionalFormatting sqref="S78">
    <cfRule type="cellIs" dxfId="74" priority="130" stopIfTrue="1" operator="notEqual">
      <formula>$R$78</formula>
    </cfRule>
  </conditionalFormatting>
  <conditionalFormatting sqref="S80">
    <cfRule type="cellIs" dxfId="73" priority="129" stopIfTrue="1" operator="notEqual">
      <formula>$R$80</formula>
    </cfRule>
  </conditionalFormatting>
  <conditionalFormatting sqref="S81">
    <cfRule type="cellIs" dxfId="72" priority="128" stopIfTrue="1" operator="notEqual">
      <formula>$R$81</formula>
    </cfRule>
  </conditionalFormatting>
  <conditionalFormatting sqref="S82">
    <cfRule type="cellIs" dxfId="71" priority="127" stopIfTrue="1" operator="notEqual">
      <formula>$R$82</formula>
    </cfRule>
  </conditionalFormatting>
  <conditionalFormatting sqref="S83">
    <cfRule type="cellIs" dxfId="70" priority="126" operator="notEqual">
      <formula>$R$83</formula>
    </cfRule>
  </conditionalFormatting>
  <conditionalFormatting sqref="S84">
    <cfRule type="cellIs" dxfId="69" priority="125" stopIfTrue="1" operator="notEqual">
      <formula>$R$84</formula>
    </cfRule>
  </conditionalFormatting>
  <conditionalFormatting sqref="S86">
    <cfRule type="cellIs" dxfId="68" priority="122" operator="notEqual">
      <formula>$R$86</formula>
    </cfRule>
  </conditionalFormatting>
  <conditionalFormatting sqref="S90">
    <cfRule type="cellIs" dxfId="67" priority="121" operator="notEqual">
      <formula>$R$90</formula>
    </cfRule>
  </conditionalFormatting>
  <conditionalFormatting sqref="S91">
    <cfRule type="cellIs" dxfId="66" priority="120" operator="notEqual">
      <formula>$R$91</formula>
    </cfRule>
  </conditionalFormatting>
  <conditionalFormatting sqref="S92">
    <cfRule type="cellIs" dxfId="65" priority="119" operator="notEqual">
      <formula>$R$92</formula>
    </cfRule>
  </conditionalFormatting>
  <conditionalFormatting sqref="S93">
    <cfRule type="cellIs" dxfId="64" priority="118" operator="notEqual">
      <formula>$R$93</formula>
    </cfRule>
  </conditionalFormatting>
  <conditionalFormatting sqref="S94">
    <cfRule type="cellIs" dxfId="63" priority="117" operator="notEqual">
      <formula>$R$94</formula>
    </cfRule>
  </conditionalFormatting>
  <conditionalFormatting sqref="S95">
    <cfRule type="cellIs" dxfId="62" priority="116" operator="notEqual">
      <formula>$R$95</formula>
    </cfRule>
  </conditionalFormatting>
  <conditionalFormatting sqref="S99">
    <cfRule type="cellIs" dxfId="61" priority="113" stopIfTrue="1" operator="notEqual">
      <formula>$R$99</formula>
    </cfRule>
  </conditionalFormatting>
  <conditionalFormatting sqref="S100">
    <cfRule type="cellIs" dxfId="60" priority="112" stopIfTrue="1" operator="notEqual">
      <formula>$R$100</formula>
    </cfRule>
  </conditionalFormatting>
  <conditionalFormatting sqref="S101">
    <cfRule type="cellIs" dxfId="59" priority="111" stopIfTrue="1" operator="notEqual">
      <formula>$R$101</formula>
    </cfRule>
  </conditionalFormatting>
  <conditionalFormatting sqref="S102">
    <cfRule type="cellIs" dxfId="58" priority="110" stopIfTrue="1" operator="notEqual">
      <formula>$R$102</formula>
    </cfRule>
  </conditionalFormatting>
  <conditionalFormatting sqref="S104">
    <cfRule type="cellIs" dxfId="57" priority="109" stopIfTrue="1" operator="notEqual">
      <formula>$R$104</formula>
    </cfRule>
  </conditionalFormatting>
  <conditionalFormatting sqref="S107">
    <cfRule type="cellIs" dxfId="56" priority="108" operator="notEqual">
      <formula>$R$107</formula>
    </cfRule>
  </conditionalFormatting>
  <conditionalFormatting sqref="S108">
    <cfRule type="cellIs" dxfId="55" priority="107" operator="notEqual">
      <formula>$R$108</formula>
    </cfRule>
  </conditionalFormatting>
  <conditionalFormatting sqref="S109">
    <cfRule type="cellIs" dxfId="54" priority="106" operator="notEqual">
      <formula>$R$109</formula>
    </cfRule>
  </conditionalFormatting>
  <conditionalFormatting sqref="S114">
    <cfRule type="cellIs" dxfId="53" priority="103" operator="notEqual">
      <formula>$R$114</formula>
    </cfRule>
  </conditionalFormatting>
  <conditionalFormatting sqref="S115">
    <cfRule type="cellIs" dxfId="52" priority="102" operator="notEqual">
      <formula>$R$115</formula>
    </cfRule>
  </conditionalFormatting>
  <conditionalFormatting sqref="S116">
    <cfRule type="cellIs" dxfId="51" priority="101" operator="notEqual">
      <formula>$R$116</formula>
    </cfRule>
  </conditionalFormatting>
  <conditionalFormatting sqref="S118">
    <cfRule type="cellIs" dxfId="50" priority="100" operator="notEqual">
      <formula>$R$118</formula>
    </cfRule>
  </conditionalFormatting>
  <conditionalFormatting sqref="S120">
    <cfRule type="cellIs" dxfId="49" priority="99" operator="notEqual">
      <formula>$R$120</formula>
    </cfRule>
  </conditionalFormatting>
  <conditionalFormatting sqref="S121">
    <cfRule type="cellIs" dxfId="48" priority="98" operator="notEqual">
      <formula>$R$121</formula>
    </cfRule>
  </conditionalFormatting>
  <conditionalFormatting sqref="F102">
    <cfRule type="cellIs" dxfId="47" priority="97" operator="notEqual">
      <formula>$E$102</formula>
    </cfRule>
  </conditionalFormatting>
  <conditionalFormatting sqref="F103">
    <cfRule type="cellIs" dxfId="46" priority="96" operator="notEqual">
      <formula>$E$103</formula>
    </cfRule>
  </conditionalFormatting>
  <conditionalFormatting sqref="M114">
    <cfRule type="cellIs" dxfId="45" priority="95" operator="notEqual">
      <formula>$L$114</formula>
    </cfRule>
  </conditionalFormatting>
  <conditionalFormatting sqref="F99">
    <cfRule type="cellIs" dxfId="44" priority="94" operator="notEqual">
      <formula>$E$99</formula>
    </cfRule>
  </conditionalFormatting>
  <conditionalFormatting sqref="S112">
    <cfRule type="cellIs" dxfId="43" priority="178" operator="notEqual">
      <formula>$R$112</formula>
    </cfRule>
  </conditionalFormatting>
  <conditionalFormatting sqref="S103">
    <cfRule type="cellIs" dxfId="42" priority="81" stopIfTrue="1" operator="notEqual">
      <formula>$R$103</formula>
    </cfRule>
  </conditionalFormatting>
  <conditionalFormatting sqref="S110">
    <cfRule type="cellIs" dxfId="41" priority="71" operator="notEqual">
      <formula>$R$110</formula>
    </cfRule>
  </conditionalFormatting>
  <conditionalFormatting sqref="S111">
    <cfRule type="cellIs" dxfId="40" priority="70" operator="notEqual">
      <formula>$R$111</formula>
    </cfRule>
  </conditionalFormatting>
  <conditionalFormatting sqref="M106">
    <cfRule type="cellIs" dxfId="39" priority="68" operator="notEqual">
      <formula>$L$106</formula>
    </cfRule>
  </conditionalFormatting>
  <conditionalFormatting sqref="M107">
    <cfRule type="cellIs" dxfId="38" priority="67" operator="notEqual">
      <formula>$L$107</formula>
    </cfRule>
  </conditionalFormatting>
  <conditionalFormatting sqref="M115">
    <cfRule type="cellIs" dxfId="37" priority="64" operator="notEqual">
      <formula>$L$115</formula>
    </cfRule>
  </conditionalFormatting>
  <conditionalFormatting sqref="M86">
    <cfRule type="cellIs" dxfId="36" priority="63" operator="notEqual">
      <formula>$L$86</formula>
    </cfRule>
  </conditionalFormatting>
  <conditionalFormatting sqref="M79">
    <cfRule type="cellIs" dxfId="35" priority="62" operator="notEqual">
      <formula>$L$79</formula>
    </cfRule>
  </conditionalFormatting>
  <conditionalFormatting sqref="M80">
    <cfRule type="cellIs" dxfId="34" priority="61" operator="notEqual">
      <formula>$L$80</formula>
    </cfRule>
  </conditionalFormatting>
  <conditionalFormatting sqref="M81">
    <cfRule type="cellIs" dxfId="33" priority="60" operator="notEqual">
      <formula>$L$81</formula>
    </cfRule>
  </conditionalFormatting>
  <conditionalFormatting sqref="M82">
    <cfRule type="cellIs" dxfId="32" priority="59" operator="notEqual">
      <formula>$L$82</formula>
    </cfRule>
  </conditionalFormatting>
  <conditionalFormatting sqref="M87">
    <cfRule type="cellIs" dxfId="31" priority="58" operator="notEqual">
      <formula>$L$87</formula>
    </cfRule>
  </conditionalFormatting>
  <conditionalFormatting sqref="M88">
    <cfRule type="cellIs" dxfId="30" priority="57" operator="notEqual">
      <formula>$L$88</formula>
    </cfRule>
  </conditionalFormatting>
  <conditionalFormatting sqref="M89">
    <cfRule type="cellIs" dxfId="29" priority="56" operator="notEqual">
      <formula>$L$89</formula>
    </cfRule>
  </conditionalFormatting>
  <conditionalFormatting sqref="M90">
    <cfRule type="cellIs" dxfId="28" priority="54" operator="notEqual">
      <formula>$L$90</formula>
    </cfRule>
  </conditionalFormatting>
  <conditionalFormatting sqref="M91">
    <cfRule type="cellIs" dxfId="27" priority="53" operator="notEqual">
      <formula>$L$91</formula>
    </cfRule>
  </conditionalFormatting>
  <conditionalFormatting sqref="M92">
    <cfRule type="cellIs" dxfId="26" priority="51" operator="notEqual">
      <formula>$L$92</formula>
    </cfRule>
  </conditionalFormatting>
  <conditionalFormatting sqref="M93">
    <cfRule type="cellIs" dxfId="25" priority="50" operator="notEqual">
      <formula>$L$93</formula>
    </cfRule>
  </conditionalFormatting>
  <conditionalFormatting sqref="M108">
    <cfRule type="cellIs" dxfId="24" priority="36" operator="notEqual">
      <formula>$L$108</formula>
    </cfRule>
  </conditionalFormatting>
  <conditionalFormatting sqref="S85">
    <cfRule type="cellIs" dxfId="23" priority="31" operator="notEqual">
      <formula>$R$85</formula>
    </cfRule>
  </conditionalFormatting>
  <conditionalFormatting sqref="S96">
    <cfRule type="cellIs" dxfId="22" priority="30" operator="notEqual">
      <formula>$R$96</formula>
    </cfRule>
  </conditionalFormatting>
  <conditionalFormatting sqref="S87">
    <cfRule type="cellIs" dxfId="21" priority="29" operator="notEqual">
      <formula>$R$87</formula>
    </cfRule>
  </conditionalFormatting>
  <conditionalFormatting sqref="S88">
    <cfRule type="cellIs" dxfId="20" priority="28" operator="notEqual">
      <formula>$R$88</formula>
    </cfRule>
  </conditionalFormatting>
  <conditionalFormatting sqref="S113">
    <cfRule type="cellIs" dxfId="19" priority="25" operator="notEqual">
      <formula>$R$113</formula>
    </cfRule>
  </conditionalFormatting>
  <conditionalFormatting sqref="M113">
    <cfRule type="cellIs" dxfId="18" priority="22" operator="notEqual">
      <formula>$L$113</formula>
    </cfRule>
  </conditionalFormatting>
  <conditionalFormatting sqref="F100">
    <cfRule type="cellIs" dxfId="17" priority="21" operator="notEqual">
      <formula>$E$100</formula>
    </cfRule>
  </conditionalFormatting>
  <conditionalFormatting sqref="F86">
    <cfRule type="cellIs" dxfId="16" priority="20" operator="notEqual">
      <formula>$E$86</formula>
    </cfRule>
  </conditionalFormatting>
  <conditionalFormatting sqref="F120">
    <cfRule type="cellIs" dxfId="15" priority="18" operator="notEqual">
      <formula>$E$120</formula>
    </cfRule>
  </conditionalFormatting>
  <conditionalFormatting sqref="F121">
    <cfRule type="cellIs" dxfId="14" priority="17" operator="notEqual">
      <formula>$E$121</formula>
    </cfRule>
  </conditionalFormatting>
  <conditionalFormatting sqref="F122">
    <cfRule type="cellIs" dxfId="13" priority="16" operator="notEqual">
      <formula>$E$122</formula>
    </cfRule>
  </conditionalFormatting>
  <conditionalFormatting sqref="F126">
    <cfRule type="cellIs" dxfId="12" priority="15" operator="notEqual">
      <formula>$E$126</formula>
    </cfRule>
  </conditionalFormatting>
  <conditionalFormatting sqref="F127">
    <cfRule type="cellIs" dxfId="11" priority="14" operator="notEqual">
      <formula>$E$127</formula>
    </cfRule>
  </conditionalFormatting>
  <conditionalFormatting sqref="F130">
    <cfRule type="cellIs" dxfId="10" priority="13" operator="notEqual">
      <formula>$E$130</formula>
    </cfRule>
  </conditionalFormatting>
  <conditionalFormatting sqref="F131">
    <cfRule type="cellIs" dxfId="9" priority="12" operator="notEqual">
      <formula>$E$131</formula>
    </cfRule>
  </conditionalFormatting>
  <conditionalFormatting sqref="F132">
    <cfRule type="cellIs" dxfId="8" priority="11" operator="notEqual">
      <formula>$E$132</formula>
    </cfRule>
  </conditionalFormatting>
  <conditionalFormatting sqref="F133">
    <cfRule type="cellIs" dxfId="7" priority="10" operator="notEqual">
      <formula>$E$133</formula>
    </cfRule>
  </conditionalFormatting>
  <conditionalFormatting sqref="F135">
    <cfRule type="cellIs" dxfId="6" priority="9" operator="notEqual">
      <formula>$E$135</formula>
    </cfRule>
  </conditionalFormatting>
  <conditionalFormatting sqref="F136">
    <cfRule type="cellIs" dxfId="5" priority="8" operator="notEqual">
      <formula>$E$136</formula>
    </cfRule>
  </conditionalFormatting>
  <conditionalFormatting sqref="F138">
    <cfRule type="cellIs" dxfId="4" priority="7" operator="notEqual">
      <formula>$E$138</formula>
    </cfRule>
  </conditionalFormatting>
  <conditionalFormatting sqref="F90">
    <cfRule type="cellIs" dxfId="3" priority="6" operator="notEqual">
      <formula>#REF!</formula>
    </cfRule>
  </conditionalFormatting>
  <conditionalFormatting sqref="F123">
    <cfRule type="cellIs" dxfId="2" priority="4" operator="notEqual">
      <formula>$E$123</formula>
    </cfRule>
  </conditionalFormatting>
  <conditionalFormatting sqref="F124">
    <cfRule type="cellIs" dxfId="1" priority="3" operator="notEqual">
      <formula>$E$124</formula>
    </cfRule>
  </conditionalFormatting>
  <conditionalFormatting sqref="F125">
    <cfRule type="cellIs" dxfId="0" priority="2" operator="notEqual">
      <formula>$E$125</formula>
    </cfRule>
  </conditionalFormatting>
  <dataValidations count="3">
    <dataValidation type="decimal" operator="greaterThanOrEqual" allowBlank="1" showInputMessage="1" showErrorMessage="1" sqref="F17:F18 E88 E81 E77:E78 R100 R102:R103 R108 R115 M18:M19 M22:M23 M30:M31 M34:M35 M38:M39 S45 F20:F25 M26:M27 F33 S31 F30:F31 S41:S42 E83:E86 F37:F38 S20:S21 S26 S23:S24 S38:S39 S33:S36 S17:S18" xr:uid="{00000000-0002-0000-0100-000000000000}">
      <formula1>0</formula1>
    </dataValidation>
    <dataValidation type="decimal" operator="lessThanOrEqual" allowBlank="1" showInputMessage="1" showErrorMessage="1" sqref="E89 E92:E93 R99 R101 R107 E99:F99 R112:R114 R109" xr:uid="{00000000-0002-0000-0100-000001000000}">
      <formula1>0</formula1>
    </dataValidation>
    <dataValidation type="decimal" showInputMessage="1" showErrorMessage="1" sqref="S27:S29" xr:uid="{F455E455-4B93-42C4-9468-82971B010286}">
      <formula1>0</formula1>
      <formula2>1</formula2>
    </dataValidation>
  </dataValidations>
  <pageMargins left="0.7" right="0.7" top="0.75" bottom="0.75" header="0.3" footer="0.3"/>
  <pageSetup scale="47" orientation="landscape" r:id="rId1"/>
  <rowBreaks count="2" manualBreakCount="2">
    <brk id="43" max="19" man="1"/>
    <brk id="71" max="19" man="1"/>
  </rowBreaks>
  <ignoredErrors>
    <ignoredError sqref="S10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2BC3-9876-4C9E-8107-D998D66DC909}">
  <sheetPr>
    <pageSetUpPr autoPageBreaks="0"/>
  </sheetPr>
  <dimension ref="B2:Q26"/>
  <sheetViews>
    <sheetView showGridLines="0" topLeftCell="D1" zoomScaleNormal="100" workbookViewId="0">
      <selection activeCell="J17" sqref="J17"/>
    </sheetView>
  </sheetViews>
  <sheetFormatPr defaultRowHeight="15.75" x14ac:dyDescent="0.25"/>
  <cols>
    <col min="1" max="2" width="2.7109375" style="129" customWidth="1"/>
    <col min="3" max="16" width="12.7109375" style="129" customWidth="1"/>
    <col min="17" max="17" width="2.7109375" style="129" customWidth="1"/>
    <col min="18" max="16384" width="9.140625" style="129"/>
  </cols>
  <sheetData>
    <row r="2" spans="2:17" ht="18.75" x14ac:dyDescent="0.3">
      <c r="B2" s="76" t="s">
        <v>168</v>
      </c>
    </row>
    <row r="3" spans="2:17" x14ac:dyDescent="0.25">
      <c r="B3" s="129" t="s">
        <v>80</v>
      </c>
    </row>
    <row r="5" spans="2:17" x14ac:dyDescent="0.25">
      <c r="B5" s="3" t="s">
        <v>169</v>
      </c>
      <c r="C5" s="4"/>
      <c r="D5" s="4"/>
      <c r="E5" s="5"/>
      <c r="F5" s="5"/>
      <c r="G5" s="5"/>
      <c r="H5" s="5"/>
      <c r="I5" s="6"/>
      <c r="J5" s="4"/>
      <c r="K5" s="4"/>
      <c r="L5" s="4"/>
      <c r="M5" s="4"/>
      <c r="N5" s="4"/>
      <c r="O5" s="4"/>
      <c r="P5" s="4"/>
      <c r="Q5" s="130"/>
    </row>
    <row r="7" spans="2:17" x14ac:dyDescent="0.25">
      <c r="C7" s="131" t="s">
        <v>78</v>
      </c>
      <c r="F7" s="20">
        <v>10</v>
      </c>
      <c r="H7" s="131" t="s">
        <v>78</v>
      </c>
      <c r="K7" s="20">
        <v>10</v>
      </c>
      <c r="L7" s="132"/>
      <c r="M7" s="131" t="s">
        <v>78</v>
      </c>
      <c r="P7" s="20">
        <v>10</v>
      </c>
    </row>
    <row r="8" spans="2:17" x14ac:dyDescent="0.25">
      <c r="C8" s="131" t="s">
        <v>170</v>
      </c>
      <c r="E8" s="133"/>
      <c r="F8" s="21">
        <v>1000</v>
      </c>
      <c r="H8" s="131" t="s">
        <v>170</v>
      </c>
      <c r="J8" s="133"/>
      <c r="K8" s="21">
        <v>900</v>
      </c>
      <c r="L8" s="132"/>
      <c r="M8" s="131" t="s">
        <v>170</v>
      </c>
      <c r="O8" s="133"/>
      <c r="P8" s="21">
        <v>1100</v>
      </c>
    </row>
    <row r="9" spans="2:17" x14ac:dyDescent="0.25">
      <c r="C9" s="131"/>
      <c r="E9" s="134"/>
      <c r="H9" s="131"/>
      <c r="J9" s="134"/>
      <c r="L9" s="132"/>
      <c r="M9" s="131"/>
      <c r="O9" s="134"/>
    </row>
    <row r="10" spans="2:17" x14ac:dyDescent="0.25">
      <c r="C10" s="135" t="s">
        <v>171</v>
      </c>
      <c r="F10" s="136">
        <f>+F7*F8</f>
        <v>10000</v>
      </c>
      <c r="H10" s="135" t="s">
        <v>171</v>
      </c>
      <c r="K10" s="136">
        <f>+K7*K8</f>
        <v>9000</v>
      </c>
      <c r="L10" s="137"/>
      <c r="M10" s="135" t="s">
        <v>171</v>
      </c>
      <c r="P10" s="136">
        <f>+P7*P8</f>
        <v>11000</v>
      </c>
    </row>
    <row r="11" spans="2:17" x14ac:dyDescent="0.25">
      <c r="C11" s="138" t="s">
        <v>172</v>
      </c>
      <c r="F11" s="139">
        <v>1600</v>
      </c>
      <c r="H11" s="138" t="s">
        <v>172</v>
      </c>
      <c r="K11" s="139">
        <v>2600</v>
      </c>
      <c r="L11" s="137"/>
      <c r="M11" s="138" t="s">
        <v>172</v>
      </c>
      <c r="P11" s="139">
        <v>600</v>
      </c>
    </row>
    <row r="12" spans="2:17" x14ac:dyDescent="0.25">
      <c r="C12" s="138" t="s">
        <v>173</v>
      </c>
      <c r="F12" s="139">
        <v>200</v>
      </c>
      <c r="H12" s="138" t="s">
        <v>173</v>
      </c>
      <c r="K12" s="139">
        <v>200</v>
      </c>
      <c r="M12" s="138" t="s">
        <v>173</v>
      </c>
      <c r="P12" s="139">
        <v>200</v>
      </c>
    </row>
    <row r="13" spans="2:17" x14ac:dyDescent="0.25">
      <c r="C13" s="138" t="s">
        <v>174</v>
      </c>
      <c r="F13" s="139">
        <v>0</v>
      </c>
      <c r="H13" s="138" t="s">
        <v>174</v>
      </c>
      <c r="K13" s="139">
        <v>0</v>
      </c>
      <c r="M13" s="138" t="s">
        <v>174</v>
      </c>
      <c r="P13" s="139">
        <v>0</v>
      </c>
    </row>
    <row r="14" spans="2:17" x14ac:dyDescent="0.25">
      <c r="C14" s="138" t="s">
        <v>175</v>
      </c>
      <c r="F14" s="140">
        <v>-300</v>
      </c>
      <c r="H14" s="138" t="s">
        <v>175</v>
      </c>
      <c r="K14" s="140">
        <v>-300</v>
      </c>
      <c r="M14" s="138" t="s">
        <v>175</v>
      </c>
      <c r="P14" s="140">
        <v>-300</v>
      </c>
    </row>
    <row r="15" spans="2:17" x14ac:dyDescent="0.25">
      <c r="C15" s="34" t="s">
        <v>176</v>
      </c>
      <c r="D15" s="141"/>
      <c r="E15" s="141"/>
      <c r="F15" s="72">
        <f>SUM(F10:F14)</f>
        <v>11500</v>
      </c>
      <c r="H15" s="34" t="s">
        <v>176</v>
      </c>
      <c r="I15" s="141"/>
      <c r="J15" s="141"/>
      <c r="K15" s="72">
        <f>SUM(K10:K14)</f>
        <v>11500</v>
      </c>
      <c r="M15" s="34" t="s">
        <v>176</v>
      </c>
      <c r="N15" s="141"/>
      <c r="O15" s="141"/>
      <c r="P15" s="72">
        <f>SUM(P10:P14)</f>
        <v>11500</v>
      </c>
    </row>
    <row r="17" spans="3:7" x14ac:dyDescent="0.25">
      <c r="C17" s="131" t="s">
        <v>78</v>
      </c>
      <c r="F17" s="20">
        <v>10</v>
      </c>
    </row>
    <row r="18" spans="3:7" x14ac:dyDescent="0.25">
      <c r="C18" s="131" t="s">
        <v>170</v>
      </c>
      <c r="E18" s="133"/>
      <c r="F18" s="21">
        <v>1000</v>
      </c>
    </row>
    <row r="19" spans="3:7" x14ac:dyDescent="0.25">
      <c r="C19" s="131"/>
      <c r="E19" s="134"/>
    </row>
    <row r="20" spans="3:7" x14ac:dyDescent="0.25">
      <c r="C20" s="135" t="s">
        <v>171</v>
      </c>
      <c r="F20" s="136">
        <f>+F17*F18</f>
        <v>10000</v>
      </c>
      <c r="G20" s="129" t="s">
        <v>177</v>
      </c>
    </row>
    <row r="21" spans="3:7" x14ac:dyDescent="0.25">
      <c r="C21" s="138" t="s">
        <v>172</v>
      </c>
      <c r="F21" s="139">
        <v>1600</v>
      </c>
      <c r="G21" s="129" t="s">
        <v>178</v>
      </c>
    </row>
    <row r="22" spans="3:7" x14ac:dyDescent="0.25">
      <c r="C22" s="138" t="s">
        <v>173</v>
      </c>
      <c r="F22" s="139">
        <v>200</v>
      </c>
      <c r="G22" s="129" t="s">
        <v>179</v>
      </c>
    </row>
    <row r="23" spans="3:7" x14ac:dyDescent="0.25">
      <c r="C23" s="138" t="s">
        <v>174</v>
      </c>
      <c r="F23" s="139">
        <v>0</v>
      </c>
    </row>
    <row r="24" spans="3:7" x14ac:dyDescent="0.25">
      <c r="C24" s="138" t="s">
        <v>175</v>
      </c>
      <c r="F24" s="140">
        <v>-300</v>
      </c>
      <c r="G24" s="129" t="s">
        <v>180</v>
      </c>
    </row>
    <row r="25" spans="3:7" x14ac:dyDescent="0.25">
      <c r="C25" s="34" t="s">
        <v>176</v>
      </c>
      <c r="D25" s="141"/>
      <c r="E25" s="141"/>
      <c r="F25" s="72">
        <f>SUM(F20:F24)</f>
        <v>11500</v>
      </c>
      <c r="G25" s="129" t="s">
        <v>181</v>
      </c>
    </row>
    <row r="26" spans="3:7" x14ac:dyDescent="0.25">
      <c r="G26" s="129" t="s">
        <v>182</v>
      </c>
    </row>
  </sheetData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9C68-A2C4-41E9-A3FA-149D1235689B}">
  <sheetPr>
    <pageSetUpPr autoPageBreaks="0"/>
  </sheetPr>
  <dimension ref="B2:T66"/>
  <sheetViews>
    <sheetView showGridLines="0" zoomScaleNormal="100" workbookViewId="0">
      <selection activeCell="L16" sqref="L16"/>
    </sheetView>
  </sheetViews>
  <sheetFormatPr defaultRowHeight="15.75" x14ac:dyDescent="0.25"/>
  <cols>
    <col min="1" max="2" width="2.7109375" style="129" customWidth="1"/>
    <col min="3" max="5" width="15.7109375" style="129" customWidth="1"/>
    <col min="6" max="8" width="2.7109375" style="129" customWidth="1"/>
    <col min="9" max="12" width="15.7109375" style="129" customWidth="1"/>
    <col min="13" max="15" width="2.7109375" style="129" customWidth="1"/>
    <col min="16" max="18" width="15.7109375" style="129" customWidth="1"/>
    <col min="19" max="19" width="2.7109375" style="129" customWidth="1"/>
    <col min="20" max="16384" width="9.140625" style="129"/>
  </cols>
  <sheetData>
    <row r="2" spans="2:19" ht="18.75" x14ac:dyDescent="0.3">
      <c r="B2" s="76" t="s">
        <v>183</v>
      </c>
    </row>
    <row r="3" spans="2:19" x14ac:dyDescent="0.25">
      <c r="B3" s="129" t="s">
        <v>80</v>
      </c>
    </row>
    <row r="5" spans="2:19" x14ac:dyDescent="0.25">
      <c r="B5" s="3" t="s">
        <v>64</v>
      </c>
      <c r="C5" s="4"/>
      <c r="D5" s="4"/>
      <c r="E5" s="5"/>
      <c r="F5" s="5"/>
      <c r="G5" s="5"/>
      <c r="H5" s="5"/>
      <c r="I5" s="5"/>
      <c r="J5" s="6"/>
      <c r="K5" s="4"/>
      <c r="L5" s="4"/>
      <c r="M5" s="130"/>
      <c r="N5" s="130"/>
      <c r="O5" s="130"/>
      <c r="P5" s="130"/>
      <c r="Q5" s="130"/>
      <c r="R5" s="130"/>
      <c r="S5" s="130"/>
    </row>
    <row r="7" spans="2:19" x14ac:dyDescent="0.25">
      <c r="C7" s="131" t="s">
        <v>29</v>
      </c>
      <c r="E7" s="15">
        <v>0.25</v>
      </c>
      <c r="I7" s="135" t="s">
        <v>171</v>
      </c>
      <c r="L7" s="142">
        <f>Share_Price*Sh_Out_2</f>
        <v>10000</v>
      </c>
      <c r="M7" s="132"/>
      <c r="N7" s="132"/>
      <c r="O7" s="129" t="s">
        <v>177</v>
      </c>
    </row>
    <row r="8" spans="2:19" x14ac:dyDescent="0.25">
      <c r="C8" s="138"/>
      <c r="E8" s="132"/>
      <c r="I8" s="138" t="s">
        <v>172</v>
      </c>
      <c r="L8" s="143">
        <f>+L38+L45</f>
        <v>550</v>
      </c>
      <c r="M8" s="132"/>
      <c r="N8" s="132"/>
      <c r="O8" s="129" t="s">
        <v>178</v>
      </c>
    </row>
    <row r="9" spans="2:19" x14ac:dyDescent="0.25">
      <c r="C9" s="131" t="s">
        <v>78</v>
      </c>
      <c r="E9" s="20">
        <v>10</v>
      </c>
      <c r="I9" s="138" t="s">
        <v>173</v>
      </c>
      <c r="L9" s="143">
        <f>+L52</f>
        <v>200</v>
      </c>
      <c r="M9" s="132"/>
      <c r="N9" s="132"/>
      <c r="O9" s="129" t="s">
        <v>184</v>
      </c>
    </row>
    <row r="10" spans="2:19" x14ac:dyDescent="0.25">
      <c r="C10" s="131" t="s">
        <v>170</v>
      </c>
      <c r="E10" s="21">
        <v>1000</v>
      </c>
      <c r="F10" s="132"/>
      <c r="G10" s="132"/>
      <c r="I10" s="138" t="s">
        <v>174</v>
      </c>
      <c r="L10" s="139">
        <v>0</v>
      </c>
      <c r="M10" s="137"/>
      <c r="N10" s="137"/>
    </row>
    <row r="11" spans="2:19" x14ac:dyDescent="0.25">
      <c r="C11" s="131" t="s">
        <v>32</v>
      </c>
      <c r="E11" s="23">
        <v>100</v>
      </c>
      <c r="F11" s="132"/>
      <c r="G11" s="132"/>
      <c r="I11" s="138" t="s">
        <v>175</v>
      </c>
      <c r="L11" s="144">
        <f>-L20-L21-L30</f>
        <v>-507</v>
      </c>
      <c r="M11" s="137"/>
      <c r="N11" s="137"/>
      <c r="O11" s="129" t="s">
        <v>180</v>
      </c>
    </row>
    <row r="12" spans="2:19" x14ac:dyDescent="0.25">
      <c r="I12" s="34" t="s">
        <v>176</v>
      </c>
      <c r="J12" s="141"/>
      <c r="K12" s="141"/>
      <c r="L12" s="72">
        <f>SUM(L7:L11)</f>
        <v>10243</v>
      </c>
      <c r="O12" s="129" t="s">
        <v>181</v>
      </c>
    </row>
    <row r="13" spans="2:19" x14ac:dyDescent="0.25">
      <c r="O13" s="129" t="s">
        <v>182</v>
      </c>
    </row>
    <row r="15" spans="2:19" x14ac:dyDescent="0.25">
      <c r="B15" s="3" t="s">
        <v>22</v>
      </c>
      <c r="C15" s="4"/>
      <c r="D15" s="4"/>
      <c r="E15" s="4"/>
      <c r="F15" s="145"/>
      <c r="G15" s="3" t="s">
        <v>23</v>
      </c>
      <c r="H15" s="4"/>
      <c r="I15" s="4"/>
      <c r="J15" s="4"/>
      <c r="K15" s="4"/>
      <c r="L15" s="4"/>
      <c r="M15" s="145"/>
      <c r="N15" s="3" t="s">
        <v>27</v>
      </c>
      <c r="O15" s="4"/>
      <c r="P15" s="4"/>
      <c r="Q15" s="4"/>
      <c r="R15" s="4"/>
      <c r="S15" s="146"/>
    </row>
    <row r="16" spans="2:19" x14ac:dyDescent="0.25">
      <c r="E16" s="36" t="s">
        <v>72</v>
      </c>
      <c r="F16" s="147"/>
      <c r="G16" s="147"/>
      <c r="K16" s="148" t="s">
        <v>185</v>
      </c>
      <c r="L16" s="149" t="s">
        <v>186</v>
      </c>
      <c r="M16" s="147"/>
      <c r="N16" s="147"/>
      <c r="R16" s="36" t="s">
        <v>72</v>
      </c>
    </row>
    <row r="17" spans="3:18" x14ac:dyDescent="0.25">
      <c r="E17" s="150" t="s">
        <v>91</v>
      </c>
      <c r="F17" s="147"/>
      <c r="G17" s="147"/>
      <c r="K17" s="150" t="s">
        <v>187</v>
      </c>
      <c r="L17" s="150" t="s">
        <v>187</v>
      </c>
      <c r="M17" s="147"/>
      <c r="N17" s="147"/>
      <c r="Q17" s="151"/>
      <c r="R17" s="150" t="s">
        <v>91</v>
      </c>
    </row>
    <row r="18" spans="3:18" x14ac:dyDescent="0.25">
      <c r="C18" s="1" t="s">
        <v>30</v>
      </c>
      <c r="E18" s="152">
        <v>1300</v>
      </c>
      <c r="F18" s="153"/>
      <c r="G18" s="88" t="s">
        <v>143</v>
      </c>
      <c r="H18" s="89"/>
      <c r="I18" s="89"/>
      <c r="J18" s="89"/>
      <c r="K18" s="89"/>
      <c r="L18" s="89"/>
      <c r="M18" s="154"/>
      <c r="N18" s="89" t="s">
        <v>150</v>
      </c>
      <c r="O18" s="89"/>
      <c r="P18" s="89"/>
      <c r="Q18" s="9"/>
      <c r="R18" s="9"/>
    </row>
    <row r="19" spans="3:18" x14ac:dyDescent="0.25">
      <c r="C19" s="155" t="s">
        <v>45</v>
      </c>
      <c r="D19" s="151"/>
      <c r="E19" s="156">
        <v>100</v>
      </c>
      <c r="F19" s="153"/>
      <c r="G19" s="153"/>
      <c r="H19" s="1" t="s">
        <v>5</v>
      </c>
      <c r="I19" s="154"/>
      <c r="J19" s="154"/>
      <c r="K19" s="154"/>
      <c r="M19" s="154"/>
      <c r="N19" s="154"/>
      <c r="O19" s="1" t="s">
        <v>164</v>
      </c>
      <c r="R19" s="157">
        <f>+E41</f>
        <v>225</v>
      </c>
    </row>
    <row r="20" spans="3:18" x14ac:dyDescent="0.25">
      <c r="C20" s="135" t="s">
        <v>0</v>
      </c>
      <c r="E20" s="53">
        <f>+E18-E19</f>
        <v>1200</v>
      </c>
      <c r="F20" s="153"/>
      <c r="G20" s="153"/>
      <c r="H20" s="138" t="s">
        <v>17</v>
      </c>
      <c r="J20" s="158"/>
      <c r="K20" s="159">
        <f>+Initial_Cash_2</f>
        <v>100</v>
      </c>
      <c r="L20" s="159">
        <f>+R63</f>
        <v>227</v>
      </c>
      <c r="M20" s="154"/>
      <c r="N20" s="154"/>
      <c r="O20" s="1" t="s">
        <v>42</v>
      </c>
      <c r="R20" s="160"/>
    </row>
    <row r="21" spans="3:18" x14ac:dyDescent="0.25">
      <c r="E21" s="161"/>
      <c r="F21" s="162"/>
      <c r="G21" s="162"/>
      <c r="H21" s="138" t="s">
        <v>188</v>
      </c>
      <c r="J21" s="158"/>
      <c r="K21" s="156">
        <v>100</v>
      </c>
      <c r="L21" s="163">
        <f>+K21-R25-R38-R39</f>
        <v>150</v>
      </c>
      <c r="M21" s="158"/>
      <c r="N21" s="158"/>
      <c r="O21" s="138" t="s">
        <v>102</v>
      </c>
      <c r="R21" s="163">
        <f>+E24</f>
        <v>30</v>
      </c>
    </row>
    <row r="22" spans="3:18" x14ac:dyDescent="0.25">
      <c r="C22" s="131" t="s">
        <v>1</v>
      </c>
      <c r="E22" s="156">
        <v>900</v>
      </c>
      <c r="F22" s="162"/>
      <c r="G22" s="162"/>
      <c r="H22" s="138" t="s">
        <v>24</v>
      </c>
      <c r="K22" s="156">
        <v>100</v>
      </c>
      <c r="L22" s="163">
        <f>+K22-R29</f>
        <v>100</v>
      </c>
      <c r="M22" s="158"/>
      <c r="N22" s="158"/>
      <c r="O22" s="138" t="s">
        <v>103</v>
      </c>
      <c r="R22" s="163">
        <f>+E25</f>
        <v>29</v>
      </c>
    </row>
    <row r="23" spans="3:18" x14ac:dyDescent="0.25">
      <c r="C23" s="164"/>
      <c r="E23" s="165"/>
      <c r="F23" s="153"/>
      <c r="G23" s="153"/>
      <c r="H23" s="138" t="s">
        <v>34</v>
      </c>
      <c r="K23" s="156">
        <v>100</v>
      </c>
      <c r="L23" s="163">
        <f>+K23-R30</f>
        <v>100</v>
      </c>
      <c r="M23" s="153"/>
      <c r="N23" s="153"/>
      <c r="O23" s="138" t="s">
        <v>104</v>
      </c>
      <c r="R23" s="163">
        <f>+E26</f>
        <v>23</v>
      </c>
    </row>
    <row r="24" spans="3:18" x14ac:dyDescent="0.25">
      <c r="C24" s="138" t="s">
        <v>31</v>
      </c>
      <c r="E24" s="156">
        <v>30</v>
      </c>
      <c r="F24" s="153"/>
      <c r="G24" s="153"/>
      <c r="H24" s="138" t="s">
        <v>20</v>
      </c>
      <c r="J24" s="158"/>
      <c r="K24" s="156">
        <v>100</v>
      </c>
      <c r="L24" s="163">
        <f>+K24-R31</f>
        <v>100</v>
      </c>
      <c r="M24" s="153"/>
      <c r="N24" s="153"/>
      <c r="O24" s="138" t="s">
        <v>189</v>
      </c>
      <c r="R24" s="163">
        <f>-E31</f>
        <v>0</v>
      </c>
    </row>
    <row r="25" spans="3:18" x14ac:dyDescent="0.25">
      <c r="C25" s="138" t="s">
        <v>4</v>
      </c>
      <c r="E25" s="156">
        <v>29</v>
      </c>
      <c r="F25" s="153"/>
      <c r="G25" s="153"/>
      <c r="H25" s="34" t="s">
        <v>6</v>
      </c>
      <c r="I25" s="166"/>
      <c r="J25" s="62"/>
      <c r="K25" s="54">
        <f>SUM(K20:K24)</f>
        <v>500</v>
      </c>
      <c r="L25" s="54">
        <f>SUM(L20:L24)</f>
        <v>677</v>
      </c>
      <c r="M25" s="153"/>
      <c r="N25" s="153"/>
      <c r="O25" s="138" t="s">
        <v>190</v>
      </c>
      <c r="R25" s="163">
        <f>-E32</f>
        <v>0</v>
      </c>
    </row>
    <row r="26" spans="3:18" x14ac:dyDescent="0.25">
      <c r="C26" s="138" t="s">
        <v>33</v>
      </c>
      <c r="E26" s="156">
        <v>23</v>
      </c>
      <c r="F26" s="153"/>
      <c r="G26" s="153"/>
      <c r="M26" s="153"/>
      <c r="N26" s="153"/>
      <c r="O26" s="138" t="s">
        <v>105</v>
      </c>
      <c r="R26" s="163">
        <f>-E33</f>
        <v>0</v>
      </c>
    </row>
    <row r="27" spans="3:18" x14ac:dyDescent="0.25">
      <c r="C27" s="138"/>
      <c r="E27" s="132"/>
      <c r="F27" s="153"/>
      <c r="G27" s="153"/>
      <c r="H27" s="1" t="s">
        <v>25</v>
      </c>
      <c r="I27" s="167"/>
      <c r="J27" s="168"/>
      <c r="K27" s="168"/>
      <c r="M27" s="153"/>
      <c r="N27" s="153"/>
      <c r="O27" s="138" t="s">
        <v>106</v>
      </c>
      <c r="R27" s="163">
        <f>-E34</f>
        <v>0</v>
      </c>
    </row>
    <row r="28" spans="3:18" x14ac:dyDescent="0.25">
      <c r="C28" s="135" t="s">
        <v>2</v>
      </c>
      <c r="E28" s="169">
        <f>+E20-E22-E24-E25-E26</f>
        <v>218</v>
      </c>
      <c r="H28" s="138" t="s">
        <v>88</v>
      </c>
      <c r="J28" s="168"/>
      <c r="K28" s="156">
        <v>1000</v>
      </c>
      <c r="L28" s="163">
        <f>+K28-R21-R24-R27-R42-R43</f>
        <v>1270</v>
      </c>
      <c r="O28" s="135" t="s">
        <v>28</v>
      </c>
      <c r="R28" s="162"/>
    </row>
    <row r="29" spans="3:18" x14ac:dyDescent="0.25">
      <c r="C29" s="138" t="s">
        <v>97</v>
      </c>
      <c r="E29" s="156">
        <v>10</v>
      </c>
      <c r="F29" s="162"/>
      <c r="G29" s="162"/>
      <c r="H29" s="138" t="s">
        <v>40</v>
      </c>
      <c r="J29" s="168"/>
      <c r="K29" s="156">
        <v>300</v>
      </c>
      <c r="L29" s="163">
        <f>+K29-R23</f>
        <v>277</v>
      </c>
      <c r="M29" s="158"/>
      <c r="N29" s="158"/>
      <c r="O29" s="138" t="s">
        <v>24</v>
      </c>
      <c r="R29" s="156">
        <v>0</v>
      </c>
    </row>
    <row r="30" spans="3:18" x14ac:dyDescent="0.25">
      <c r="C30" s="138" t="s">
        <v>98</v>
      </c>
      <c r="E30" s="156">
        <v>-40</v>
      </c>
      <c r="F30" s="162"/>
      <c r="G30" s="162"/>
      <c r="H30" s="138" t="s">
        <v>191</v>
      </c>
      <c r="K30" s="156">
        <v>100</v>
      </c>
      <c r="L30" s="163">
        <f>+K30-R40-R41</f>
        <v>130</v>
      </c>
      <c r="M30" s="158"/>
      <c r="N30" s="158"/>
      <c r="O30" s="138" t="s">
        <v>34</v>
      </c>
      <c r="R30" s="156">
        <v>0</v>
      </c>
    </row>
    <row r="31" spans="3:18" x14ac:dyDescent="0.25">
      <c r="C31" s="138" t="s">
        <v>115</v>
      </c>
      <c r="E31" s="156">
        <v>0</v>
      </c>
      <c r="F31" s="162"/>
      <c r="G31" s="162"/>
      <c r="H31" s="138" t="s">
        <v>7</v>
      </c>
      <c r="K31" s="156">
        <v>100</v>
      </c>
      <c r="L31" s="163">
        <f>+K31-R26</f>
        <v>100</v>
      </c>
      <c r="M31" s="153"/>
      <c r="N31" s="153"/>
      <c r="O31" s="138" t="s">
        <v>20</v>
      </c>
      <c r="R31" s="156">
        <v>0</v>
      </c>
    </row>
    <row r="32" spans="3:18" x14ac:dyDescent="0.25">
      <c r="C32" s="138" t="s">
        <v>192</v>
      </c>
      <c r="E32" s="156">
        <v>0</v>
      </c>
      <c r="F32" s="162"/>
      <c r="G32" s="162"/>
      <c r="H32" s="34" t="s">
        <v>41</v>
      </c>
      <c r="I32" s="170"/>
      <c r="J32" s="64"/>
      <c r="K32" s="54">
        <f>SUM(K28:K31)</f>
        <v>1500</v>
      </c>
      <c r="L32" s="54">
        <f>SUM(L28:L31)</f>
        <v>1777</v>
      </c>
      <c r="M32" s="168"/>
      <c r="N32" s="168"/>
      <c r="O32" s="138" t="s">
        <v>10</v>
      </c>
      <c r="R32" s="156">
        <v>0</v>
      </c>
    </row>
    <row r="33" spans="3:20" x14ac:dyDescent="0.25">
      <c r="C33" s="138" t="s">
        <v>99</v>
      </c>
      <c r="E33" s="156">
        <v>0</v>
      </c>
      <c r="F33" s="162"/>
      <c r="G33" s="162"/>
      <c r="M33" s="168"/>
      <c r="N33" s="168"/>
      <c r="O33" s="171" t="s">
        <v>21</v>
      </c>
      <c r="R33" s="156">
        <v>0</v>
      </c>
    </row>
    <row r="34" spans="3:20" x14ac:dyDescent="0.25">
      <c r="C34" s="138" t="s">
        <v>100</v>
      </c>
      <c r="E34" s="156">
        <v>0</v>
      </c>
      <c r="F34" s="162"/>
      <c r="G34" s="162"/>
      <c r="H34" s="1" t="s">
        <v>8</v>
      </c>
      <c r="K34" s="157">
        <f>+K32+K25</f>
        <v>2000</v>
      </c>
      <c r="L34" s="157">
        <f>+L32+L25</f>
        <v>2454</v>
      </c>
      <c r="M34" s="168"/>
      <c r="N34" s="168"/>
      <c r="O34" s="171" t="s">
        <v>14</v>
      </c>
      <c r="R34" s="156">
        <v>0</v>
      </c>
    </row>
    <row r="35" spans="3:20" x14ac:dyDescent="0.25">
      <c r="C35" s="52" t="s">
        <v>3</v>
      </c>
      <c r="D35" s="141"/>
      <c r="E35" s="53">
        <f>SUM(E28:E34)</f>
        <v>188</v>
      </c>
      <c r="F35" s="160"/>
      <c r="G35" s="160"/>
      <c r="M35" s="168"/>
      <c r="N35" s="168"/>
      <c r="O35" s="52" t="s">
        <v>12</v>
      </c>
      <c r="P35" s="141"/>
      <c r="Q35" s="141"/>
      <c r="R35" s="53">
        <f>SUM(R19:R34)</f>
        <v>307</v>
      </c>
    </row>
    <row r="36" spans="3:20" x14ac:dyDescent="0.25">
      <c r="F36" s="162"/>
      <c r="G36" s="88" t="s">
        <v>144</v>
      </c>
      <c r="H36" s="89"/>
      <c r="I36" s="89"/>
      <c r="J36" s="89"/>
      <c r="K36" s="89"/>
      <c r="L36" s="89"/>
      <c r="N36" s="153"/>
    </row>
    <row r="37" spans="3:20" x14ac:dyDescent="0.25">
      <c r="C37" s="138" t="s">
        <v>145</v>
      </c>
      <c r="E37" s="161">
        <f>-E35*Tax_Rate_2</f>
        <v>-47</v>
      </c>
      <c r="F37" s="162"/>
      <c r="G37" s="162"/>
      <c r="H37" s="1" t="s">
        <v>9</v>
      </c>
      <c r="I37" s="160"/>
      <c r="J37" s="153"/>
      <c r="K37" s="153"/>
      <c r="L37" s="153"/>
      <c r="M37" s="153"/>
      <c r="N37" s="9" t="s">
        <v>151</v>
      </c>
      <c r="O37" s="9"/>
      <c r="P37" s="9"/>
      <c r="Q37" s="9"/>
      <c r="R37" s="9"/>
      <c r="S37" s="1"/>
      <c r="T37" s="172"/>
    </row>
    <row r="38" spans="3:20" x14ac:dyDescent="0.25">
      <c r="C38" s="138"/>
      <c r="E38" s="161"/>
      <c r="F38" s="162"/>
      <c r="G38" s="162"/>
      <c r="H38" s="138" t="s">
        <v>193</v>
      </c>
      <c r="K38" s="173">
        <v>100</v>
      </c>
      <c r="L38" s="159">
        <f>+K38+R50+R51</f>
        <v>150</v>
      </c>
      <c r="M38" s="153"/>
      <c r="N38" s="153"/>
      <c r="O38" s="138" t="s">
        <v>194</v>
      </c>
      <c r="R38" s="156">
        <v>-100</v>
      </c>
      <c r="T38" s="172"/>
    </row>
    <row r="39" spans="3:20" x14ac:dyDescent="0.25">
      <c r="C39" s="135" t="s">
        <v>13</v>
      </c>
      <c r="E39" s="169">
        <f>+E35-E37</f>
        <v>235</v>
      </c>
      <c r="F39" s="162"/>
      <c r="G39" s="162"/>
      <c r="H39" s="138" t="s">
        <v>10</v>
      </c>
      <c r="J39" s="153"/>
      <c r="K39" s="156">
        <v>200</v>
      </c>
      <c r="L39" s="163">
        <f>+K39+R32</f>
        <v>200</v>
      </c>
      <c r="M39" s="153"/>
      <c r="N39" s="153"/>
      <c r="O39" s="138" t="s">
        <v>195</v>
      </c>
      <c r="R39" s="156">
        <v>50</v>
      </c>
      <c r="T39" s="172"/>
    </row>
    <row r="40" spans="3:20" x14ac:dyDescent="0.25">
      <c r="C40" s="155" t="s">
        <v>101</v>
      </c>
      <c r="D40" s="151"/>
      <c r="E40" s="174">
        <v>-10</v>
      </c>
      <c r="H40" s="138" t="s">
        <v>21</v>
      </c>
      <c r="J40" s="153"/>
      <c r="K40" s="156">
        <v>200</v>
      </c>
      <c r="L40" s="163">
        <f>+K40+R33</f>
        <v>200</v>
      </c>
      <c r="M40" s="153"/>
      <c r="N40" s="153"/>
      <c r="O40" s="138" t="s">
        <v>196</v>
      </c>
      <c r="R40" s="156">
        <v>-50</v>
      </c>
      <c r="T40" s="172"/>
    </row>
    <row r="41" spans="3:20" x14ac:dyDescent="0.25">
      <c r="C41" s="1" t="s">
        <v>164</v>
      </c>
      <c r="E41" s="157">
        <f>+E39+E40</f>
        <v>225</v>
      </c>
      <c r="F41" s="160"/>
      <c r="G41" s="160"/>
      <c r="H41" s="34" t="s">
        <v>11</v>
      </c>
      <c r="I41" s="141"/>
      <c r="J41" s="141"/>
      <c r="K41" s="54">
        <f>SUM(K38:K40)</f>
        <v>500</v>
      </c>
      <c r="L41" s="54">
        <f>SUM(L38:L40)</f>
        <v>550</v>
      </c>
      <c r="M41" s="153"/>
      <c r="N41" s="153"/>
      <c r="O41" s="138" t="s">
        <v>197</v>
      </c>
      <c r="R41" s="156">
        <v>20</v>
      </c>
    </row>
    <row r="42" spans="3:20" x14ac:dyDescent="0.25">
      <c r="H42" s="1"/>
      <c r="L42" s="175"/>
      <c r="M42" s="153"/>
      <c r="N42" s="153"/>
      <c r="O42" s="138" t="s">
        <v>107</v>
      </c>
      <c r="R42" s="156">
        <v>-300</v>
      </c>
    </row>
    <row r="43" spans="3:20" x14ac:dyDescent="0.25">
      <c r="C43" s="129" t="s">
        <v>95</v>
      </c>
      <c r="E43" s="176">
        <f>+Sh_Out_2+R55/Share_Price-R54/Share_Price</f>
        <v>1000</v>
      </c>
      <c r="H43" s="1" t="s">
        <v>26</v>
      </c>
      <c r="M43" s="153"/>
      <c r="N43" s="153"/>
      <c r="O43" s="138" t="s">
        <v>108</v>
      </c>
      <c r="R43" s="156">
        <v>0</v>
      </c>
    </row>
    <row r="44" spans="3:20" x14ac:dyDescent="0.25">
      <c r="C44" s="129" t="s">
        <v>77</v>
      </c>
      <c r="E44" s="177">
        <f>+E41/E43</f>
        <v>0.22500000000000001</v>
      </c>
      <c r="H44" s="138" t="s">
        <v>14</v>
      </c>
      <c r="K44" s="156">
        <v>200</v>
      </c>
      <c r="L44" s="163">
        <f>+K44+R34</f>
        <v>200</v>
      </c>
      <c r="M44" s="153"/>
      <c r="N44" s="153"/>
      <c r="O44" s="52" t="s">
        <v>15</v>
      </c>
      <c r="P44" s="141"/>
      <c r="Q44" s="141"/>
      <c r="R44" s="53">
        <f>SUM(R38:R43)</f>
        <v>-380</v>
      </c>
    </row>
    <row r="45" spans="3:20" x14ac:dyDescent="0.25">
      <c r="H45" s="138" t="s">
        <v>198</v>
      </c>
      <c r="K45" s="156">
        <v>300</v>
      </c>
      <c r="L45" s="163">
        <f>+K45+R48+R49</f>
        <v>400</v>
      </c>
      <c r="M45" s="153"/>
      <c r="N45" s="153"/>
      <c r="O45" s="131"/>
    </row>
    <row r="46" spans="3:20" x14ac:dyDescent="0.25">
      <c r="H46" s="34" t="s">
        <v>43</v>
      </c>
      <c r="I46" s="141"/>
      <c r="J46" s="141"/>
      <c r="K46" s="54">
        <f>SUM(K44:K45)</f>
        <v>500</v>
      </c>
      <c r="L46" s="54">
        <f>SUM(L44:L45)</f>
        <v>600</v>
      </c>
      <c r="M46" s="162"/>
      <c r="N46" s="9" t="s">
        <v>152</v>
      </c>
      <c r="O46" s="9"/>
      <c r="P46" s="9"/>
      <c r="Q46" s="9"/>
      <c r="R46" s="9"/>
    </row>
    <row r="47" spans="3:20" x14ac:dyDescent="0.25">
      <c r="H47" s="1"/>
      <c r="L47" s="175"/>
      <c r="M47" s="153"/>
      <c r="N47" s="153"/>
      <c r="O47" s="138" t="s">
        <v>109</v>
      </c>
      <c r="R47" s="156">
        <v>-50</v>
      </c>
    </row>
    <row r="48" spans="3:20" x14ac:dyDescent="0.25">
      <c r="H48" s="1" t="s">
        <v>18</v>
      </c>
      <c r="K48" s="157">
        <f>+K46+K41</f>
        <v>1000</v>
      </c>
      <c r="L48" s="157">
        <f>+L46+L41</f>
        <v>1150</v>
      </c>
      <c r="M48" s="153"/>
      <c r="N48" s="153"/>
      <c r="O48" s="138" t="s">
        <v>199</v>
      </c>
      <c r="R48" s="156">
        <v>200</v>
      </c>
    </row>
    <row r="49" spans="3:18" x14ac:dyDescent="0.25">
      <c r="H49" s="138"/>
      <c r="L49" s="137"/>
      <c r="M49" s="178"/>
      <c r="N49" s="178"/>
      <c r="O49" s="138" t="s">
        <v>200</v>
      </c>
      <c r="R49" s="156">
        <v>-100</v>
      </c>
    </row>
    <row r="50" spans="3:18" x14ac:dyDescent="0.25">
      <c r="H50" s="1" t="s">
        <v>81</v>
      </c>
      <c r="M50" s="153"/>
      <c r="N50" s="153"/>
      <c r="O50" s="138" t="s">
        <v>201</v>
      </c>
      <c r="R50" s="156">
        <v>100</v>
      </c>
    </row>
    <row r="51" spans="3:18" x14ac:dyDescent="0.25">
      <c r="H51" s="164" t="s">
        <v>202</v>
      </c>
      <c r="K51" s="152">
        <v>900</v>
      </c>
      <c r="L51" s="157">
        <f>+K51+R22+R55+R54+R19+R47+R58</f>
        <v>1104</v>
      </c>
      <c r="M51" s="153"/>
      <c r="N51" s="153"/>
      <c r="O51" s="138" t="s">
        <v>203</v>
      </c>
      <c r="R51" s="156">
        <v>-50</v>
      </c>
    </row>
    <row r="52" spans="3:18" x14ac:dyDescent="0.25">
      <c r="H52" s="179" t="s">
        <v>82</v>
      </c>
      <c r="K52" s="156">
        <v>100</v>
      </c>
      <c r="L52" s="163">
        <f>+K52+R52+R53</f>
        <v>200</v>
      </c>
      <c r="M52" s="153"/>
      <c r="N52" s="153"/>
      <c r="O52" s="138" t="s">
        <v>112</v>
      </c>
      <c r="R52" s="156">
        <v>100</v>
      </c>
    </row>
    <row r="53" spans="3:18" x14ac:dyDescent="0.25">
      <c r="H53" s="34" t="s">
        <v>83</v>
      </c>
      <c r="I53" s="141"/>
      <c r="J53" s="141"/>
      <c r="K53" s="72">
        <f>SUM(K51:K52)</f>
        <v>1000</v>
      </c>
      <c r="L53" s="72">
        <f>SUM(L51:L52)</f>
        <v>1304</v>
      </c>
      <c r="O53" s="138" t="s">
        <v>110</v>
      </c>
      <c r="R53" s="156">
        <v>0</v>
      </c>
    </row>
    <row r="54" spans="3:18" x14ac:dyDescent="0.25">
      <c r="O54" s="138" t="s">
        <v>111</v>
      </c>
      <c r="R54" s="156">
        <v>0</v>
      </c>
    </row>
    <row r="55" spans="3:18" x14ac:dyDescent="0.25">
      <c r="C55" s="135"/>
      <c r="E55" s="180"/>
      <c r="F55" s="180"/>
      <c r="G55" s="180"/>
      <c r="H55" s="1" t="s">
        <v>44</v>
      </c>
      <c r="K55" s="157">
        <f>+K53+K48</f>
        <v>2000</v>
      </c>
      <c r="L55" s="157">
        <f>+L53+L48</f>
        <v>2454</v>
      </c>
      <c r="O55" s="138" t="s">
        <v>113</v>
      </c>
      <c r="R55" s="156">
        <v>0</v>
      </c>
    </row>
    <row r="56" spans="3:18" x14ac:dyDescent="0.25">
      <c r="C56" s="131"/>
      <c r="E56" s="181"/>
      <c r="F56" s="182"/>
      <c r="G56" s="182"/>
      <c r="O56" s="34" t="s">
        <v>16</v>
      </c>
      <c r="P56" s="141"/>
      <c r="Q56" s="141"/>
      <c r="R56" s="53">
        <f>SUM(R47:R55)</f>
        <v>200</v>
      </c>
    </row>
    <row r="57" spans="3:18" x14ac:dyDescent="0.25">
      <c r="H57" s="1" t="s">
        <v>63</v>
      </c>
      <c r="K57" s="100">
        <f>K34-K55</f>
        <v>0</v>
      </c>
      <c r="L57" s="100">
        <f>L34-L55</f>
        <v>0</v>
      </c>
    </row>
    <row r="58" spans="3:18" x14ac:dyDescent="0.25">
      <c r="C58" s="135"/>
      <c r="O58" s="1" t="s">
        <v>204</v>
      </c>
      <c r="R58" s="183">
        <v>0</v>
      </c>
    </row>
    <row r="60" spans="3:18" x14ac:dyDescent="0.25">
      <c r="C60" s="135"/>
      <c r="E60" s="73"/>
      <c r="F60" s="73"/>
      <c r="G60" s="73"/>
      <c r="O60" s="1" t="s">
        <v>39</v>
      </c>
      <c r="R60" s="157">
        <f>+$K$20</f>
        <v>100</v>
      </c>
    </row>
    <row r="61" spans="3:18" x14ac:dyDescent="0.25">
      <c r="C61" s="135"/>
      <c r="E61" s="184"/>
      <c r="F61" s="185"/>
      <c r="G61" s="185"/>
    </row>
    <row r="62" spans="3:18" x14ac:dyDescent="0.25">
      <c r="C62" s="135"/>
      <c r="E62" s="184"/>
      <c r="F62" s="185"/>
      <c r="G62" s="185"/>
      <c r="O62" s="1" t="s">
        <v>75</v>
      </c>
      <c r="R62" s="157">
        <f>+R58+R56+R44+R35</f>
        <v>127</v>
      </c>
    </row>
    <row r="63" spans="3:18" x14ac:dyDescent="0.25">
      <c r="C63" s="1"/>
      <c r="E63" s="184"/>
      <c r="F63" s="185"/>
      <c r="G63" s="185"/>
      <c r="O63" s="1" t="s">
        <v>19</v>
      </c>
      <c r="R63" s="157">
        <f>+R62+R60</f>
        <v>227</v>
      </c>
    </row>
    <row r="64" spans="3:18" x14ac:dyDescent="0.25">
      <c r="C64" s="1"/>
      <c r="E64" s="184"/>
      <c r="F64" s="185"/>
      <c r="G64" s="185"/>
    </row>
    <row r="65" spans="3:20" x14ac:dyDescent="0.25">
      <c r="C65" s="1"/>
      <c r="E65" s="184"/>
      <c r="F65" s="185"/>
      <c r="G65" s="185"/>
    </row>
    <row r="66" spans="3:20" x14ac:dyDescent="0.25">
      <c r="C66" s="1"/>
      <c r="E66" s="184"/>
      <c r="F66" s="185"/>
      <c r="G66" s="185"/>
      <c r="T66" s="172"/>
    </row>
  </sheetData>
  <dataValidations count="3">
    <dataValidation type="decimal" operator="greaterThan" allowBlank="1" showInputMessage="1" showErrorMessage="1" sqref="R52" xr:uid="{1CF0B382-6CD8-48AF-9799-0463A8761D6F}">
      <formula1>0</formula1>
    </dataValidation>
    <dataValidation type="decimal" operator="greaterThanOrEqual" allowBlank="1" showInputMessage="1" showErrorMessage="1" sqref="E29 E22 E18:E19 R39 R41 R43 R48 R50 R55 E24:E26" xr:uid="{E4C565DA-D34B-4D99-8F18-64939C28BAAA}">
      <formula1>0</formula1>
    </dataValidation>
    <dataValidation type="decimal" operator="lessThanOrEqual" allowBlank="1" showInputMessage="1" showErrorMessage="1" sqref="E30 E33:E34 R38 R40 R42 R47 R49 E40 R51 R53:R54" xr:uid="{42E497EB-BE6D-41BE-A7C1-B4AC3F702FB3}">
      <formula1>0</formula1>
    </dataValidation>
  </dataValidations>
  <pageMargins left="0.7" right="0.7" top="0.75" bottom="0.75" header="0.3" footer="0.3"/>
  <pageSetup scale="59" orientation="landscape" r:id="rId1"/>
  <rowBreaks count="1" manualBreakCount="1">
    <brk id="1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Eq_Val_Ent_Value_Changes</vt:lpstr>
      <vt:lpstr>Eq-Value-Ent-Value</vt:lpstr>
      <vt:lpstr>Simple-3-Statements</vt:lpstr>
      <vt:lpstr>Initial_Cash</vt:lpstr>
      <vt:lpstr>Initial_Cash_2</vt:lpstr>
      <vt:lpstr>Eq_Val_Ent_Value_Changes!Print_Area</vt:lpstr>
      <vt:lpstr>'Eq-Value-Ent-Value'!Print_Area</vt:lpstr>
      <vt:lpstr>'Simple-3-Statements'!Print_Area</vt:lpstr>
      <vt:lpstr>Sh_Out_2</vt:lpstr>
      <vt:lpstr>'Simple-3-Statements'!Share_Price</vt:lpstr>
      <vt:lpstr>Share_Price</vt:lpstr>
      <vt:lpstr>Shares_Outstanding</vt:lpstr>
      <vt:lpstr>Tax_Rate</vt:lpstr>
      <vt:lpstr>Tax_Rate_2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cp:lastPrinted>2012-07-08T01:12:53Z</cp:lastPrinted>
  <dcterms:created xsi:type="dcterms:W3CDTF">2009-06-26T05:31:17Z</dcterms:created>
  <dcterms:modified xsi:type="dcterms:W3CDTF">2020-05-05T18:30:11Z</dcterms:modified>
</cp:coreProperties>
</file>