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Dropbox (BIWS)\BIWS-All-Courses\100-Bonus-Case-Studies\107-Valuation-Discounted-Cash-Flow\107-24-SPAC-Scam\"/>
    </mc:Choice>
  </mc:AlternateContent>
  <xr:revisionPtr revIDLastSave="0" documentId="13_ncr:1_{74DF5B6E-6792-47CB-8138-E3A5F7839E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PAC_Model" sheetId="37" r:id="rId1"/>
  </sheets>
  <definedNames>
    <definedName name="_xlnm.Print_Area" localSheetId="0">SPAC_Model!$A$1:$M$69</definedName>
  </definedNames>
  <calcPr calcId="191029" calcMode="autoNoTable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3" i="37" l="1"/>
  <c r="K52" i="37"/>
  <c r="K54" i="37" s="1"/>
  <c r="E66" i="37"/>
  <c r="E65" i="37"/>
  <c r="F56" i="37"/>
  <c r="F55" i="37"/>
  <c r="F53" i="37"/>
  <c r="K45" i="37"/>
  <c r="K44" i="37"/>
  <c r="K43" i="37"/>
  <c r="K38" i="37"/>
  <c r="F57" i="37" s="1"/>
  <c r="K37" i="37"/>
  <c r="K36" i="37"/>
  <c r="E64" i="37" s="1"/>
  <c r="F35" i="37"/>
  <c r="F52" i="37" s="1"/>
  <c r="F54" i="37" s="1"/>
  <c r="F58" i="37" s="1"/>
  <c r="F27" i="37"/>
  <c r="K17" i="37"/>
  <c r="K16" i="37"/>
  <c r="F14" i="37"/>
  <c r="F11" i="37"/>
  <c r="F10" i="37"/>
  <c r="F12" i="37" s="1"/>
  <c r="F16" i="37" s="1"/>
  <c r="J30" i="37"/>
  <c r="J5" i="37"/>
  <c r="F60" i="37" l="1"/>
  <c r="F17" i="37"/>
  <c r="K25" i="37"/>
  <c r="F23" i="37"/>
  <c r="F37" i="37"/>
  <c r="F26" i="37" l="1"/>
  <c r="F39" i="37"/>
  <c r="F40" i="37"/>
  <c r="F42" i="37" s="1"/>
  <c r="F19" i="37"/>
  <c r="F25" i="37"/>
  <c r="F28" i="37" s="1"/>
  <c r="K26" i="37"/>
  <c r="K46" i="37" l="1"/>
  <c r="K39" i="37"/>
  <c r="J67" i="37"/>
  <c r="F46" i="37"/>
  <c r="F59" i="37"/>
  <c r="F61" i="37" s="1"/>
  <c r="J64" i="37"/>
  <c r="K64" i="37" l="1"/>
  <c r="J68" i="37"/>
  <c r="K55" i="37"/>
  <c r="K58" i="37" s="1"/>
  <c r="K60" i="37"/>
  <c r="K59" i="37"/>
  <c r="E67" i="37"/>
  <c r="E68" i="37" s="1"/>
  <c r="L39" i="37"/>
  <c r="F67" i="37" s="1"/>
  <c r="K40" i="37"/>
  <c r="L46" i="37"/>
  <c r="K47" i="37"/>
  <c r="K61" i="37" l="1"/>
  <c r="L43" i="37"/>
  <c r="L45" i="37"/>
  <c r="L44" i="37"/>
  <c r="K66" i="37"/>
  <c r="K65" i="37"/>
  <c r="K68" i="37"/>
  <c r="L38" i="37"/>
  <c r="F66" i="37" s="1"/>
  <c r="L36" i="37"/>
  <c r="L37" i="37"/>
  <c r="F65" i="37" s="1"/>
  <c r="K67" i="37"/>
  <c r="L47" i="37" l="1"/>
  <c r="F64" i="37"/>
  <c r="F68" i="37" s="1"/>
  <c r="L40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BIWS</author>
  </authors>
  <commentList>
    <comment ref="K7" authorId="0" shapeId="0" xr:uid="{BC0728F0-4BD9-4207-B713-F4108DA77C2D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This represents the fee that the banks taking the company public receive; up to 7% for smaller deals, but scales down as the deal size gets bigger and can be much larger for the biggest IPOs.</t>
        </r>
      </text>
    </comment>
    <comment ref="F8" authorId="0" shapeId="0" xr:uid="{FB0BE7CC-2242-459E-91F0-FB693B9334A6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Determine from issuer's documents / filings prior to the IPO.</t>
        </r>
      </text>
    </comment>
    <comment ref="K9" authorId="0" shapeId="0" xr:uid="{FDD598A9-D3D5-4465-AA20-6720CE40AB3B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Determine from issuer's documents / filings prior to the IPO.</t>
        </r>
      </text>
    </comment>
    <comment ref="K13" authorId="0" shapeId="0" xr:uid="{A548749A-8A0D-4D92-ACA0-348AD88294CF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This represents the fee that the banks taking the company public receive; up to 7% for smaller deals, but scales down as the deal size gets bigger and can be much larger for the biggest IPOs.</t>
        </r>
      </text>
    </comment>
    <comment ref="K14" authorId="0" shapeId="0" xr:uid="{734BF5A8-806A-4508-A479-32A1D916123A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This represents the fee that the banks taking the company public receive; up to 7% for smaller deals, but scales down as the deal size gets bigger and can be much larger for the biggest IPOs.</t>
        </r>
      </text>
    </comment>
    <comment ref="K33" authorId="0" shapeId="0" xr:uid="{DF7D4FFA-3444-4B38-88A9-E902D96A73CF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This represents the fee that the banks taking the company public receive; up to 7% for smaller deals, but scales down as the deal size gets bigger and can be much larger for the biggest IPOs.</t>
        </r>
      </text>
    </comment>
    <comment ref="F44" authorId="0" shapeId="0" xr:uid="{0BB2B4F9-6463-42E8-AEFC-6C477EC62E9A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This represents the fee that the banks taking the company public receive; up to 7% for smaller deals, but scales down as the deal size gets bigger and can be much larger for the biggest IPOs.</t>
        </r>
      </text>
    </comment>
    <comment ref="F47" authorId="0" shapeId="0" xr:uid="{50C4FD8E-8E64-4BEA-862B-6BE517BA8E1A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This represents the fee that the banks taking the company public receive; up to 7% for smaller deals, but scales down as the deal size gets bigger and can be much larger for the biggest IPOs.</t>
        </r>
      </text>
    </comment>
  </commentList>
</comments>
</file>

<file path=xl/sharedStrings.xml><?xml version="1.0" encoding="utf-8"?>
<sst xmlns="http://schemas.openxmlformats.org/spreadsheetml/2006/main" count="143" uniqueCount="66">
  <si>
    <t>%</t>
  </si>
  <si>
    <t>M Shares</t>
  </si>
  <si>
    <t>x</t>
  </si>
  <si>
    <t>$ M</t>
  </si>
  <si>
    <t>$ as Stated</t>
  </si>
  <si>
    <t>"SPAC Model"</t>
  </si>
  <si>
    <t>($ USD in Millions Except Per Share Values in $ as Stated)</t>
  </si>
  <si>
    <t>IPO Share Price:</t>
  </si>
  <si>
    <t># Primary Shares Issued:</t>
  </si>
  <si>
    <t>Post-IPO Equity Value:</t>
  </si>
  <si>
    <t>(-) Cash:</t>
  </si>
  <si>
    <t>(+) Debt:</t>
  </si>
  <si>
    <t>Post-IPO Enterprise Value:</t>
  </si>
  <si>
    <t>Warrants Sold to Sponsor:</t>
  </si>
  <si>
    <t>Warrant Strike Price:</t>
  </si>
  <si>
    <t>Price per Warrant:</t>
  </si>
  <si>
    <t>Sponsor Cash Contribution:</t>
  </si>
  <si>
    <t>Units:</t>
  </si>
  <si>
    <t>SPAC Shareholders:</t>
  </si>
  <si>
    <t>Sponsor Promote Shares:</t>
  </si>
  <si>
    <t>Total Shares Post-IPO:</t>
  </si>
  <si>
    <t>IPO Dollar Amount:</t>
  </si>
  <si>
    <t>Sponsor "Promote":</t>
  </si>
  <si>
    <t>&lt;--- ??? How is this possible? Good question… magic?</t>
  </si>
  <si>
    <t>Value of Sponsor's Shares:</t>
  </si>
  <si>
    <t>&lt;-- Wait, what?!!!</t>
  </si>
  <si>
    <t>New Share Price:</t>
  </si>
  <si>
    <t>Equity Value:</t>
  </si>
  <si>
    <t>Enterprise Value:</t>
  </si>
  <si>
    <t>EBITDA Multiple:</t>
  </si>
  <si>
    <t>Target's EBITDA:</t>
  </si>
  <si>
    <t>"What Should Happen" - Share Price Decreases Based on Dilution from Sponsor Promote:</t>
  </si>
  <si>
    <t>Size of PIPE Investment:</t>
  </si>
  <si>
    <t>(-) Target Net Debt:</t>
  </si>
  <si>
    <t>Target Equity Value:</t>
  </si>
  <si>
    <t>Required Share Issuance:</t>
  </si>
  <si>
    <t>Shares Owned By:</t>
  </si>
  <si>
    <t>Sponsor:</t>
  </si>
  <si>
    <t>PIPE Investors:</t>
  </si>
  <si>
    <t>Target Company:</t>
  </si>
  <si>
    <t>Total:</t>
  </si>
  <si>
    <t>Cash to Purchase Target:</t>
  </si>
  <si>
    <t>Equity Required:</t>
  </si>
  <si>
    <t>After Exercise of Warrants:</t>
  </si>
  <si>
    <t>Target Enterprise Value:</t>
  </si>
  <si>
    <t>Step 3 - SPAC vs. IPO:</t>
  </si>
  <si>
    <t>(-) Net Debt:</t>
  </si>
  <si>
    <t>SPAC Deal Structure:</t>
  </si>
  <si>
    <t>IPO Deal Structure:</t>
  </si>
  <si>
    <t>(-) Sponsor Promote:</t>
  </si>
  <si>
    <t>(-) PIPE Investors:</t>
  </si>
  <si>
    <t>Equity Value to Existing Shareholders:</t>
  </si>
  <si>
    <t>Equivalent IPO Proceeds:</t>
  </si>
  <si>
    <t>Deferred Underwriting Fee:</t>
  </si>
  <si>
    <t>Upfront Underwriting Fee:</t>
  </si>
  <si>
    <t>(+) Cash Proceeds:</t>
  </si>
  <si>
    <t>(-) Transaction Fees:</t>
  </si>
  <si>
    <t>Total Value to Existing Shareholders:</t>
  </si>
  <si>
    <t>PIPE Fee:</t>
  </si>
  <si>
    <t>M&amp;A Advisory Fee:</t>
  </si>
  <si>
    <t>IPO Fee:</t>
  </si>
  <si>
    <t>(-) SPAC / Public Shareholders:</t>
  </si>
  <si>
    <t>SPAC / Public Shareholders:</t>
  </si>
  <si>
    <t>Implied Ownership, Pre-Warrants:</t>
  </si>
  <si>
    <t>Step 2 - SPAC Merger:</t>
  </si>
  <si>
    <t>Step 1 - SPAC IPO: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</si>
</sst>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0.0%_);\(0.0%\);_(&quot;–&quot;_)_%;_(@_)_%"/>
    <numFmt numFmtId="165" formatCode="_(&quot;$&quot;* #,##0.0_);_(&quot;$&quot;* \(#,##0.0\);_(&quot;$&quot;* &quot;-&quot;?_);_(@_)"/>
    <numFmt numFmtId="166" formatCode="_(* #,##0.0_);_(* \(#,##0.0\);_(* &quot;-&quot;?_);_(@_)"/>
    <numFmt numFmtId="167" formatCode="#,##0.000"/>
    <numFmt numFmtId="168" formatCode="0.0%"/>
    <numFmt numFmtId="169" formatCode="_(&quot;$&quot;* #,##0.00_);_(&quot;$&quot;* \(#,##0.00\);_(&quot;$&quot;* &quot;-&quot;?_);_(@_)"/>
    <numFmt numFmtId="170" formatCode="0.0\ \x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thin">
        <color rgb="FFB2B2B2"/>
      </right>
      <top/>
      <bottom style="thin">
        <color auto="1"/>
      </bottom>
      <diagonal/>
    </border>
  </borders>
  <cellStyleXfs count="15">
    <xf numFmtId="0" fontId="0" fillId="0" borderId="0"/>
    <xf numFmtId="0" fontId="5" fillId="0" borderId="0"/>
    <xf numFmtId="0" fontId="8" fillId="2" borderId="2" applyNumberFormat="0" applyFont="0" applyAlignment="0" applyProtection="0"/>
    <xf numFmtId="0" fontId="8" fillId="0" borderId="0"/>
    <xf numFmtId="0" fontId="8" fillId="0" borderId="0"/>
    <xf numFmtId="0" fontId="9" fillId="0" borderId="0" applyAlignment="0"/>
    <xf numFmtId="0" fontId="10" fillId="0" borderId="0"/>
    <xf numFmtId="0" fontId="8" fillId="0" borderId="0"/>
    <xf numFmtId="0" fontId="11" fillId="0" borderId="0" applyNumberForma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2" fillId="0" borderId="0"/>
  </cellStyleXfs>
  <cellXfs count="46">
    <xf numFmtId="0" fontId="0" fillId="0" borderId="0" xfId="0"/>
    <xf numFmtId="0" fontId="12" fillId="0" borderId="0" xfId="0" applyFont="1"/>
    <xf numFmtId="0" fontId="14" fillId="0" borderId="0" xfId="0" applyFont="1"/>
    <xf numFmtId="0" fontId="1" fillId="0" borderId="0" xfId="0" applyFont="1"/>
    <xf numFmtId="0" fontId="15" fillId="0" borderId="0" xfId="1" applyFont="1"/>
    <xf numFmtId="0" fontId="13" fillId="4" borderId="1" xfId="0" applyFont="1" applyFill="1" applyBorder="1"/>
    <xf numFmtId="0" fontId="16" fillId="4" borderId="1" xfId="0" applyFont="1" applyFill="1" applyBorder="1"/>
    <xf numFmtId="0" fontId="14" fillId="5" borderId="1" xfId="0" applyFont="1" applyFill="1" applyBorder="1"/>
    <xf numFmtId="0" fontId="1" fillId="5" borderId="1" xfId="0" applyFont="1" applyFill="1" applyBorder="1"/>
    <xf numFmtId="164" fontId="17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166" fontId="17" fillId="3" borderId="2" xfId="2" applyNumberFormat="1" applyFont="1" applyFill="1" applyBorder="1" applyAlignment="1">
      <alignment horizontal="center" wrapText="1"/>
    </xf>
    <xf numFmtId="0" fontId="14" fillId="0" borderId="3" xfId="0" applyFont="1" applyBorder="1"/>
    <xf numFmtId="0" fontId="1" fillId="0" borderId="3" xfId="0" applyFont="1" applyBorder="1"/>
    <xf numFmtId="167" fontId="17" fillId="3" borderId="2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6" fontId="1" fillId="0" borderId="0" xfId="0" applyNumberFormat="1" applyFont="1"/>
    <xf numFmtId="44" fontId="1" fillId="0" borderId="0" xfId="0" applyNumberFormat="1" applyFont="1"/>
    <xf numFmtId="0" fontId="1" fillId="0" borderId="0" xfId="0" applyFont="1" applyFill="1" applyBorder="1"/>
    <xf numFmtId="0" fontId="19" fillId="0" borderId="1" xfId="0" applyFont="1" applyBorder="1" applyAlignment="1">
      <alignment horizontal="center"/>
    </xf>
    <xf numFmtId="165" fontId="1" fillId="0" borderId="0" xfId="0" applyNumberFormat="1" applyFont="1"/>
    <xf numFmtId="166" fontId="14" fillId="0" borderId="3" xfId="0" applyNumberFormat="1" applyFont="1" applyBorder="1"/>
    <xf numFmtId="166" fontId="17" fillId="0" borderId="0" xfId="0" applyNumberFormat="1" applyFont="1"/>
    <xf numFmtId="169" fontId="17" fillId="3" borderId="2" xfId="2" applyNumberFormat="1" applyFont="1" applyFill="1" applyBorder="1" applyAlignment="1">
      <alignment horizontal="center" wrapText="1"/>
    </xf>
    <xf numFmtId="43" fontId="17" fillId="3" borderId="2" xfId="2" applyNumberFormat="1" applyFont="1" applyFill="1" applyBorder="1" applyAlignment="1">
      <alignment horizontal="center" wrapText="1"/>
    </xf>
    <xf numFmtId="167" fontId="15" fillId="0" borderId="0" xfId="0" applyNumberFormat="1" applyFont="1" applyFill="1" applyBorder="1" applyAlignment="1"/>
    <xf numFmtId="0" fontId="19" fillId="0" borderId="5" xfId="0" applyFont="1" applyBorder="1" applyAlignment="1">
      <alignment horizontal="center"/>
    </xf>
    <xf numFmtId="167" fontId="14" fillId="0" borderId="3" xfId="0" applyNumberFormat="1" applyFont="1" applyBorder="1"/>
    <xf numFmtId="166" fontId="17" fillId="0" borderId="1" xfId="2" applyNumberFormat="1" applyFont="1" applyFill="1" applyBorder="1" applyAlignment="1">
      <alignment horizontal="center" wrapText="1"/>
    </xf>
    <xf numFmtId="170" fontId="17" fillId="3" borderId="2" xfId="0" applyNumberFormat="1" applyFont="1" applyFill="1" applyBorder="1" applyAlignment="1">
      <alignment horizontal="center"/>
    </xf>
    <xf numFmtId="165" fontId="17" fillId="3" borderId="4" xfId="2" applyNumberFormat="1" applyFont="1" applyFill="1" applyBorder="1"/>
    <xf numFmtId="165" fontId="17" fillId="3" borderId="2" xfId="2" applyNumberFormat="1" applyFont="1" applyFill="1" applyBorder="1"/>
    <xf numFmtId="167" fontId="15" fillId="0" borderId="1" xfId="0" applyNumberFormat="1" applyFont="1" applyFill="1" applyBorder="1" applyAlignment="1"/>
    <xf numFmtId="167" fontId="20" fillId="0" borderId="0" xfId="0" applyNumberFormat="1" applyFont="1" applyFill="1" applyBorder="1" applyAlignment="1"/>
    <xf numFmtId="168" fontId="1" fillId="0" borderId="0" xfId="0" applyNumberFormat="1" applyFont="1"/>
    <xf numFmtId="168" fontId="1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165" fontId="14" fillId="0" borderId="0" xfId="0" applyNumberFormat="1" applyFont="1"/>
    <xf numFmtId="0" fontId="1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7" fontId="17" fillId="0" borderId="0" xfId="0" applyNumberFormat="1" applyFont="1" applyFill="1" applyBorder="1" applyAlignment="1"/>
    <xf numFmtId="0" fontId="1" fillId="0" borderId="0" xfId="0" applyFont="1" applyAlignment="1"/>
    <xf numFmtId="43" fontId="1" fillId="0" borderId="0" xfId="0" applyNumberFormat="1" applyFont="1"/>
  </cellXfs>
  <cellStyles count="15">
    <cellStyle name="Hyperlink 2" xfId="8" xr:uid="{00000000-0005-0000-0000-000000000000}"/>
    <cellStyle name="Normal" xfId="0" builtinId="0"/>
    <cellStyle name="Normal 2" xfId="1" xr:uid="{00000000-0005-0000-0000-000002000000}"/>
    <cellStyle name="Normal 3" xfId="6" xr:uid="{00000000-0005-0000-0000-000003000000}"/>
    <cellStyle name="Normal 3 2" xfId="3" xr:uid="{00000000-0005-0000-0000-000004000000}"/>
    <cellStyle name="Normal 3 3" xfId="7" xr:uid="{00000000-0005-0000-0000-000005000000}"/>
    <cellStyle name="Normal 3 4" xfId="11" xr:uid="{00000000-0005-0000-0000-000006000000}"/>
    <cellStyle name="Normal 4" xfId="9" xr:uid="{00000000-0005-0000-0000-000007000000}"/>
    <cellStyle name="Normal 4 2" xfId="4" xr:uid="{00000000-0005-0000-0000-000008000000}"/>
    <cellStyle name="Normal 5" xfId="10" xr:uid="{00000000-0005-0000-0000-000009000000}"/>
    <cellStyle name="Normal 5 2" xfId="12" xr:uid="{00000000-0005-0000-0000-00000A000000}"/>
    <cellStyle name="Normal 5 3" xfId="14" xr:uid="{00000000-0005-0000-0000-00000B000000}"/>
    <cellStyle name="Normal 6" xfId="13" xr:uid="{00000000-0005-0000-0000-00000C000000}"/>
    <cellStyle name="Note" xfId="2" builtinId="10"/>
    <cellStyle name="TextNormal" xfId="5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B2B2B2"/>
      <color rgb="FFFFFF99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74A16-7854-435A-AD39-6EA7796BEB62}">
  <sheetPr>
    <pageSetUpPr autoPageBreaks="0"/>
  </sheetPr>
  <dimension ref="B2:O68"/>
  <sheetViews>
    <sheetView showGridLines="0" tabSelected="1" zoomScaleNormal="100" workbookViewId="0">
      <selection activeCell="B2" sqref="B2"/>
    </sheetView>
  </sheetViews>
  <sheetFormatPr defaultRowHeight="15.75" x14ac:dyDescent="0.25"/>
  <cols>
    <col min="1" max="2" width="2.7109375" style="3" customWidth="1"/>
    <col min="3" max="12" width="13.7109375" style="3" customWidth="1"/>
    <col min="13" max="13" width="2.7109375" style="3" customWidth="1"/>
    <col min="14" max="16384" width="9.140625" style="3"/>
  </cols>
  <sheetData>
    <row r="2" spans="2:12" ht="18.75" x14ac:dyDescent="0.3">
      <c r="B2" s="1" t="s">
        <v>5</v>
      </c>
    </row>
    <row r="3" spans="2:12" x14ac:dyDescent="0.25">
      <c r="B3" s="4" t="s">
        <v>6</v>
      </c>
    </row>
    <row r="5" spans="2:12" x14ac:dyDescent="0.25">
      <c r="B5" s="5" t="s">
        <v>65</v>
      </c>
      <c r="C5" s="6"/>
      <c r="D5" s="6"/>
      <c r="E5" s="15" t="s">
        <v>17</v>
      </c>
      <c r="F5" s="6"/>
      <c r="G5" s="6"/>
      <c r="H5" s="6"/>
      <c r="I5" s="6"/>
      <c r="J5" s="15" t="str">
        <f>$E$5</f>
        <v>Units:</v>
      </c>
      <c r="K5" s="6"/>
      <c r="L5" s="6"/>
    </row>
    <row r="7" spans="2:12" x14ac:dyDescent="0.25">
      <c r="C7" s="3" t="s">
        <v>7</v>
      </c>
      <c r="E7" s="16" t="s">
        <v>4</v>
      </c>
      <c r="F7" s="24">
        <v>10</v>
      </c>
      <c r="H7" s="3" t="s">
        <v>22</v>
      </c>
      <c r="J7" s="16" t="s">
        <v>0</v>
      </c>
      <c r="K7" s="9">
        <v>0.2</v>
      </c>
    </row>
    <row r="8" spans="2:12" x14ac:dyDescent="0.25">
      <c r="C8" s="3" t="s">
        <v>8</v>
      </c>
      <c r="E8" s="16" t="s">
        <v>1</v>
      </c>
      <c r="F8" s="14">
        <v>20</v>
      </c>
    </row>
    <row r="9" spans="2:12" x14ac:dyDescent="0.25">
      <c r="H9" s="3" t="s">
        <v>13</v>
      </c>
      <c r="J9" s="16" t="s">
        <v>1</v>
      </c>
      <c r="K9" s="14">
        <v>4</v>
      </c>
    </row>
    <row r="10" spans="2:12" x14ac:dyDescent="0.25">
      <c r="C10" s="10" t="s">
        <v>18</v>
      </c>
      <c r="E10" s="16" t="s">
        <v>1</v>
      </c>
      <c r="F10" s="26">
        <f>F8</f>
        <v>20</v>
      </c>
      <c r="H10" s="3" t="s">
        <v>14</v>
      </c>
      <c r="J10" s="16" t="s">
        <v>4</v>
      </c>
      <c r="K10" s="24">
        <v>11.5</v>
      </c>
    </row>
    <row r="11" spans="2:12" x14ac:dyDescent="0.25">
      <c r="C11" s="10" t="s">
        <v>19</v>
      </c>
      <c r="E11" s="20" t="s">
        <v>1</v>
      </c>
      <c r="F11" s="26">
        <f>F8*K7/(1-K7)</f>
        <v>5</v>
      </c>
      <c r="H11" s="3" t="s">
        <v>15</v>
      </c>
      <c r="J11" s="16" t="s">
        <v>4</v>
      </c>
      <c r="K11" s="25">
        <v>1.5</v>
      </c>
    </row>
    <row r="12" spans="2:12" x14ac:dyDescent="0.25">
      <c r="C12" s="12" t="s">
        <v>20</v>
      </c>
      <c r="D12" s="13"/>
      <c r="E12" s="16" t="s">
        <v>1</v>
      </c>
      <c r="F12" s="28">
        <f>SUM(F10:F11)</f>
        <v>25</v>
      </c>
    </row>
    <row r="13" spans="2:12" x14ac:dyDescent="0.25">
      <c r="H13" s="3" t="s">
        <v>54</v>
      </c>
      <c r="J13" s="16" t="s">
        <v>0</v>
      </c>
      <c r="K13" s="9">
        <v>0.03</v>
      </c>
    </row>
    <row r="14" spans="2:12" x14ac:dyDescent="0.25">
      <c r="C14" s="3" t="s">
        <v>21</v>
      </c>
      <c r="E14" s="16" t="s">
        <v>3</v>
      </c>
      <c r="F14" s="17">
        <f>F7*F8</f>
        <v>200</v>
      </c>
      <c r="H14" s="3" t="s">
        <v>53</v>
      </c>
      <c r="J14" s="16" t="s">
        <v>0</v>
      </c>
      <c r="K14" s="9">
        <v>0.03</v>
      </c>
    </row>
    <row r="16" spans="2:12" x14ac:dyDescent="0.25">
      <c r="C16" s="3" t="s">
        <v>9</v>
      </c>
      <c r="E16" s="16" t="s">
        <v>3</v>
      </c>
      <c r="F16" s="17">
        <f>F7*F12</f>
        <v>250</v>
      </c>
      <c r="H16" s="3" t="s">
        <v>16</v>
      </c>
      <c r="J16" s="16" t="s">
        <v>3</v>
      </c>
      <c r="K16" s="17">
        <f>K9*K11</f>
        <v>6</v>
      </c>
    </row>
    <row r="17" spans="2:12" x14ac:dyDescent="0.25">
      <c r="C17" s="10" t="s">
        <v>10</v>
      </c>
      <c r="E17" s="16" t="s">
        <v>3</v>
      </c>
      <c r="F17" s="17">
        <f>-(F7*F8-F14*K13+K16)</f>
        <v>-200</v>
      </c>
      <c r="H17" s="3" t="s">
        <v>24</v>
      </c>
      <c r="J17" s="16" t="s">
        <v>3</v>
      </c>
      <c r="K17" s="17">
        <f>F7*F11</f>
        <v>50</v>
      </c>
      <c r="L17" s="2" t="s">
        <v>25</v>
      </c>
    </row>
    <row r="18" spans="2:12" x14ac:dyDescent="0.25">
      <c r="C18" s="10" t="s">
        <v>11</v>
      </c>
      <c r="E18" s="27" t="s">
        <v>3</v>
      </c>
      <c r="F18" s="11">
        <v>0</v>
      </c>
    </row>
    <row r="19" spans="2:12" x14ac:dyDescent="0.25">
      <c r="C19" s="12" t="s">
        <v>12</v>
      </c>
      <c r="D19" s="13"/>
      <c r="E19" s="16" t="s">
        <v>3</v>
      </c>
      <c r="F19" s="22">
        <f>SUM(F16:F18)</f>
        <v>50</v>
      </c>
      <c r="G19" s="2" t="s">
        <v>23</v>
      </c>
    </row>
    <row r="21" spans="2:12" x14ac:dyDescent="0.25">
      <c r="C21" s="7" t="s">
        <v>31</v>
      </c>
      <c r="D21" s="8"/>
      <c r="E21" s="8"/>
      <c r="F21" s="8"/>
      <c r="G21" s="8"/>
      <c r="H21" s="8"/>
      <c r="I21" s="8"/>
      <c r="J21" s="8"/>
      <c r="K21" s="8"/>
      <c r="L21" s="8"/>
    </row>
    <row r="23" spans="2:12" x14ac:dyDescent="0.25">
      <c r="C23" s="3" t="s">
        <v>26</v>
      </c>
      <c r="E23" s="16" t="s">
        <v>4</v>
      </c>
      <c r="F23" s="18">
        <f>F14/F12</f>
        <v>8</v>
      </c>
    </row>
    <row r="25" spans="2:12" x14ac:dyDescent="0.25">
      <c r="C25" s="3" t="s">
        <v>27</v>
      </c>
      <c r="E25" s="16" t="s">
        <v>3</v>
      </c>
      <c r="F25" s="17">
        <f>F23*F12</f>
        <v>200</v>
      </c>
      <c r="H25" s="3" t="s">
        <v>16</v>
      </c>
      <c r="J25" s="16" t="s">
        <v>3</v>
      </c>
      <c r="K25" s="17">
        <f>K16</f>
        <v>6</v>
      </c>
    </row>
    <row r="26" spans="2:12" x14ac:dyDescent="0.25">
      <c r="C26" s="10" t="s">
        <v>10</v>
      </c>
      <c r="E26" s="16" t="s">
        <v>3</v>
      </c>
      <c r="F26" s="17">
        <f>F17</f>
        <v>-200</v>
      </c>
      <c r="H26" s="3" t="s">
        <v>24</v>
      </c>
      <c r="J26" s="16" t="s">
        <v>3</v>
      </c>
      <c r="K26" s="17">
        <f>F23*F11</f>
        <v>40</v>
      </c>
      <c r="L26" s="2" t="s">
        <v>25</v>
      </c>
    </row>
    <row r="27" spans="2:12" x14ac:dyDescent="0.25">
      <c r="C27" s="10" t="s">
        <v>11</v>
      </c>
      <c r="E27" s="20" t="s">
        <v>3</v>
      </c>
      <c r="F27" s="29">
        <f t="shared" ref="F27" si="0">F18</f>
        <v>0</v>
      </c>
    </row>
    <row r="28" spans="2:12" x14ac:dyDescent="0.25">
      <c r="C28" s="12" t="s">
        <v>28</v>
      </c>
      <c r="D28" s="13"/>
      <c r="E28" s="16" t="s">
        <v>3</v>
      </c>
      <c r="F28" s="22">
        <f>SUM(F25:F27)</f>
        <v>0</v>
      </c>
    </row>
    <row r="30" spans="2:12" x14ac:dyDescent="0.25">
      <c r="B30" s="5" t="s">
        <v>64</v>
      </c>
      <c r="C30" s="6"/>
      <c r="D30" s="6"/>
      <c r="E30" s="15" t="s">
        <v>17</v>
      </c>
      <c r="F30" s="6"/>
      <c r="G30" s="6"/>
      <c r="H30" s="6"/>
      <c r="I30" s="6"/>
      <c r="J30" s="15" t="str">
        <f>$E$5</f>
        <v>Units:</v>
      </c>
      <c r="K30" s="6"/>
      <c r="L30" s="6"/>
    </row>
    <row r="32" spans="2:12" x14ac:dyDescent="0.25">
      <c r="C32" s="3" t="s">
        <v>30</v>
      </c>
      <c r="E32" s="16" t="s">
        <v>3</v>
      </c>
      <c r="F32" s="31">
        <v>200</v>
      </c>
      <c r="H32" s="3" t="s">
        <v>32</v>
      </c>
      <c r="J32" s="16" t="s">
        <v>3</v>
      </c>
      <c r="K32" s="32">
        <v>100</v>
      </c>
    </row>
    <row r="33" spans="3:15" x14ac:dyDescent="0.25">
      <c r="C33" s="3" t="s">
        <v>29</v>
      </c>
      <c r="E33" s="16" t="s">
        <v>2</v>
      </c>
      <c r="F33" s="30">
        <v>10</v>
      </c>
      <c r="H33" s="3" t="s">
        <v>58</v>
      </c>
      <c r="J33" s="16" t="s">
        <v>0</v>
      </c>
      <c r="K33" s="9">
        <v>0.03</v>
      </c>
    </row>
    <row r="35" spans="3:15" x14ac:dyDescent="0.25">
      <c r="C35" s="3" t="s">
        <v>44</v>
      </c>
      <c r="E35" s="16" t="s">
        <v>3</v>
      </c>
      <c r="F35" s="17">
        <f>F32*F33</f>
        <v>2000</v>
      </c>
      <c r="H35" s="2" t="s">
        <v>36</v>
      </c>
    </row>
    <row r="36" spans="3:15" x14ac:dyDescent="0.25">
      <c r="C36" s="10" t="s">
        <v>33</v>
      </c>
      <c r="E36" s="20" t="s">
        <v>3</v>
      </c>
      <c r="F36" s="11">
        <v>-400</v>
      </c>
      <c r="H36" s="10" t="s">
        <v>18</v>
      </c>
      <c r="J36" s="16" t="s">
        <v>1</v>
      </c>
      <c r="K36" s="26">
        <f>F10</f>
        <v>20</v>
      </c>
      <c r="L36" s="36">
        <f>K36/$K$40</f>
        <v>0.12121212121212122</v>
      </c>
    </row>
    <row r="37" spans="3:15" x14ac:dyDescent="0.25">
      <c r="C37" s="12" t="s">
        <v>34</v>
      </c>
      <c r="D37" s="12"/>
      <c r="E37" s="16" t="s">
        <v>3</v>
      </c>
      <c r="F37" s="22">
        <f>SUM(F35:F36)</f>
        <v>1600</v>
      </c>
      <c r="G37" s="45"/>
      <c r="H37" s="10" t="s">
        <v>37</v>
      </c>
      <c r="J37" s="16" t="s">
        <v>1</v>
      </c>
      <c r="K37" s="26">
        <f>F11</f>
        <v>5</v>
      </c>
      <c r="L37" s="36">
        <f t="shared" ref="L37:L39" si="1">K37/$K$40</f>
        <v>3.0303030303030304E-2</v>
      </c>
      <c r="O37" s="35"/>
    </row>
    <row r="38" spans="3:15" x14ac:dyDescent="0.25">
      <c r="H38" s="10" t="s">
        <v>38</v>
      </c>
      <c r="J38" s="16" t="s">
        <v>1</v>
      </c>
      <c r="K38" s="26">
        <f>K32/F7</f>
        <v>10</v>
      </c>
      <c r="L38" s="36">
        <f t="shared" si="1"/>
        <v>6.0606060606060608E-2</v>
      </c>
    </row>
    <row r="39" spans="3:15" x14ac:dyDescent="0.25">
      <c r="C39" s="3" t="s">
        <v>41</v>
      </c>
      <c r="E39" s="16" t="s">
        <v>3</v>
      </c>
      <c r="F39" s="21">
        <f>-F17+K32</f>
        <v>300</v>
      </c>
      <c r="H39" s="10" t="s">
        <v>39</v>
      </c>
      <c r="J39" s="20" t="s">
        <v>1</v>
      </c>
      <c r="K39" s="33">
        <f>F42</f>
        <v>130</v>
      </c>
      <c r="L39" s="38">
        <f t="shared" si="1"/>
        <v>0.78787878787878785</v>
      </c>
    </row>
    <row r="40" spans="3:15" x14ac:dyDescent="0.25">
      <c r="C40" s="3" t="s">
        <v>42</v>
      </c>
      <c r="E40" s="16" t="s">
        <v>3</v>
      </c>
      <c r="F40" s="17">
        <f>F37-F39</f>
        <v>1300</v>
      </c>
      <c r="H40" s="12" t="s">
        <v>40</v>
      </c>
      <c r="I40" s="13"/>
      <c r="J40" s="16" t="s">
        <v>1</v>
      </c>
      <c r="K40" s="34">
        <f>SUM(K36:K39)</f>
        <v>165</v>
      </c>
      <c r="L40" s="37">
        <f>SUM(L36:L39)</f>
        <v>1</v>
      </c>
    </row>
    <row r="42" spans="3:15" x14ac:dyDescent="0.25">
      <c r="C42" s="3" t="s">
        <v>35</v>
      </c>
      <c r="E42" s="16" t="s">
        <v>1</v>
      </c>
      <c r="F42" s="26">
        <f>F40/F7</f>
        <v>130</v>
      </c>
      <c r="H42" s="2" t="s">
        <v>43</v>
      </c>
    </row>
    <row r="43" spans="3:15" x14ac:dyDescent="0.25">
      <c r="H43" s="10" t="s">
        <v>18</v>
      </c>
      <c r="J43" s="16" t="s">
        <v>1</v>
      </c>
      <c r="K43" s="26">
        <f>F10</f>
        <v>20</v>
      </c>
      <c r="L43" s="36">
        <f>K43/$K$47</f>
        <v>0.11834319526627218</v>
      </c>
    </row>
    <row r="44" spans="3:15" x14ac:dyDescent="0.25">
      <c r="C44" s="3" t="s">
        <v>59</v>
      </c>
      <c r="E44" s="16" t="s">
        <v>0</v>
      </c>
      <c r="F44" s="9">
        <v>5.0000000000000001E-3</v>
      </c>
      <c r="H44" s="10" t="s">
        <v>37</v>
      </c>
      <c r="J44" s="16" t="s">
        <v>1</v>
      </c>
      <c r="K44" s="26">
        <f>F11+K9</f>
        <v>9</v>
      </c>
      <c r="L44" s="36">
        <f t="shared" ref="L44:L46" si="2">K44/$K$47</f>
        <v>5.3254437869822487E-2</v>
      </c>
    </row>
    <row r="45" spans="3:15" x14ac:dyDescent="0.25">
      <c r="H45" s="10" t="s">
        <v>38</v>
      </c>
      <c r="J45" s="16" t="s">
        <v>1</v>
      </c>
      <c r="K45" s="26">
        <f>K32/F7</f>
        <v>10</v>
      </c>
      <c r="L45" s="36">
        <f t="shared" si="2"/>
        <v>5.9171597633136092E-2</v>
      </c>
    </row>
    <row r="46" spans="3:15" x14ac:dyDescent="0.25">
      <c r="C46" s="3" t="s">
        <v>52</v>
      </c>
      <c r="E46" s="16" t="s">
        <v>3</v>
      </c>
      <c r="F46" s="17">
        <f>F39</f>
        <v>300</v>
      </c>
      <c r="H46" s="10" t="s">
        <v>39</v>
      </c>
      <c r="J46" s="20" t="s">
        <v>1</v>
      </c>
      <c r="K46" s="33">
        <f>F42</f>
        <v>130</v>
      </c>
      <c r="L46" s="38">
        <f t="shared" si="2"/>
        <v>0.76923076923076927</v>
      </c>
    </row>
    <row r="47" spans="3:15" x14ac:dyDescent="0.25">
      <c r="C47" s="3" t="s">
        <v>60</v>
      </c>
      <c r="E47" s="16" t="s">
        <v>0</v>
      </c>
      <c r="F47" s="9">
        <v>0.06</v>
      </c>
      <c r="H47" s="12" t="s">
        <v>40</v>
      </c>
      <c r="I47" s="13"/>
      <c r="J47" s="16" t="s">
        <v>1</v>
      </c>
      <c r="K47" s="34">
        <f>SUM(K43:K46)</f>
        <v>169</v>
      </c>
      <c r="L47" s="37">
        <f>SUM(L43:L46)</f>
        <v>1</v>
      </c>
    </row>
    <row r="49" spans="2:12" x14ac:dyDescent="0.25">
      <c r="B49" s="5" t="s">
        <v>45</v>
      </c>
      <c r="C49" s="6"/>
      <c r="D49" s="6"/>
      <c r="E49" s="15"/>
      <c r="F49" s="6"/>
      <c r="G49" s="6"/>
      <c r="H49" s="6"/>
      <c r="I49" s="6"/>
      <c r="J49" s="15"/>
      <c r="K49" s="6"/>
      <c r="L49" s="6"/>
    </row>
    <row r="51" spans="2:12" x14ac:dyDescent="0.25">
      <c r="C51" s="7" t="s">
        <v>47</v>
      </c>
      <c r="D51" s="8"/>
      <c r="E51" s="8"/>
      <c r="F51" s="8"/>
      <c r="G51" s="19"/>
      <c r="H51" s="7" t="s">
        <v>48</v>
      </c>
      <c r="I51" s="8"/>
      <c r="J51" s="8"/>
      <c r="K51" s="8"/>
    </row>
    <row r="52" spans="2:12" x14ac:dyDescent="0.25">
      <c r="C52" s="2" t="s">
        <v>28</v>
      </c>
      <c r="D52" s="2"/>
      <c r="E52" s="2"/>
      <c r="F52" s="40">
        <f>F35</f>
        <v>2000</v>
      </c>
      <c r="H52" s="2" t="s">
        <v>28</v>
      </c>
      <c r="I52" s="2"/>
      <c r="J52" s="2"/>
      <c r="K52" s="40">
        <f>F35</f>
        <v>2000</v>
      </c>
    </row>
    <row r="53" spans="2:12" x14ac:dyDescent="0.25">
      <c r="C53" s="10" t="s">
        <v>46</v>
      </c>
      <c r="F53" s="17">
        <f>F36</f>
        <v>-400</v>
      </c>
      <c r="G53" s="39"/>
      <c r="H53" s="10" t="s">
        <v>46</v>
      </c>
      <c r="K53" s="17">
        <f>F36</f>
        <v>-400</v>
      </c>
    </row>
    <row r="54" spans="2:12" x14ac:dyDescent="0.25">
      <c r="C54" s="12" t="s">
        <v>27</v>
      </c>
      <c r="D54" s="13"/>
      <c r="E54" s="13"/>
      <c r="F54" s="22">
        <f>SUM(F52:F53)</f>
        <v>1600</v>
      </c>
      <c r="G54" s="39"/>
      <c r="H54" s="12" t="s">
        <v>27</v>
      </c>
      <c r="I54" s="13"/>
      <c r="J54" s="13"/>
      <c r="K54" s="22">
        <f>SUM(K52:K53)</f>
        <v>1600</v>
      </c>
    </row>
    <row r="55" spans="2:12" x14ac:dyDescent="0.25">
      <c r="C55" s="10" t="s">
        <v>61</v>
      </c>
      <c r="F55" s="17">
        <f>-K36*$F$7</f>
        <v>-200</v>
      </c>
      <c r="H55" s="10" t="s">
        <v>61</v>
      </c>
      <c r="K55" s="17">
        <f>-F46</f>
        <v>-300</v>
      </c>
    </row>
    <row r="56" spans="2:12" x14ac:dyDescent="0.25">
      <c r="C56" s="10" t="s">
        <v>49</v>
      </c>
      <c r="F56" s="17">
        <f>-K37*$F$7</f>
        <v>-50</v>
      </c>
      <c r="H56" s="10" t="s">
        <v>49</v>
      </c>
      <c r="K56" s="23">
        <v>0</v>
      </c>
    </row>
    <row r="57" spans="2:12" x14ac:dyDescent="0.25">
      <c r="C57" s="10" t="s">
        <v>50</v>
      </c>
      <c r="F57" s="17">
        <f>-K38*$F$7</f>
        <v>-100</v>
      </c>
      <c r="G57" s="39"/>
      <c r="H57" s="10" t="s">
        <v>50</v>
      </c>
      <c r="K57" s="23">
        <v>0</v>
      </c>
    </row>
    <row r="58" spans="2:12" x14ac:dyDescent="0.25">
      <c r="C58" s="12" t="s">
        <v>51</v>
      </c>
      <c r="D58" s="13"/>
      <c r="E58" s="13"/>
      <c r="F58" s="22">
        <f>SUM(F54:F57)</f>
        <v>1250</v>
      </c>
      <c r="G58" s="39"/>
      <c r="H58" s="12" t="s">
        <v>51</v>
      </c>
      <c r="I58" s="13"/>
      <c r="J58" s="13"/>
      <c r="K58" s="22">
        <f>SUM(K54:K57)</f>
        <v>1300</v>
      </c>
    </row>
    <row r="59" spans="2:12" x14ac:dyDescent="0.25">
      <c r="C59" s="10" t="s">
        <v>55</v>
      </c>
      <c r="F59" s="17">
        <f>F39</f>
        <v>300</v>
      </c>
      <c r="H59" s="10" t="s">
        <v>55</v>
      </c>
      <c r="K59" s="17">
        <f>F46</f>
        <v>300</v>
      </c>
    </row>
    <row r="60" spans="2:12" x14ac:dyDescent="0.25">
      <c r="C60" s="10" t="s">
        <v>56</v>
      </c>
      <c r="F60" s="17">
        <f>-(F14*K14+F37*F44+K32*K33)</f>
        <v>-17</v>
      </c>
      <c r="H60" s="10" t="s">
        <v>56</v>
      </c>
      <c r="K60" s="17">
        <f>-F46*F47</f>
        <v>-18</v>
      </c>
    </row>
    <row r="61" spans="2:12" x14ac:dyDescent="0.25">
      <c r="C61" s="12" t="s">
        <v>57</v>
      </c>
      <c r="D61" s="13"/>
      <c r="E61" s="13"/>
      <c r="F61" s="22">
        <f>SUM(F58:F60)</f>
        <v>1533</v>
      </c>
      <c r="H61" s="12" t="s">
        <v>57</v>
      </c>
      <c r="I61" s="13"/>
      <c r="J61" s="13"/>
      <c r="K61" s="22">
        <f>SUM(K58:K60)</f>
        <v>1582</v>
      </c>
    </row>
    <row r="63" spans="2:12" x14ac:dyDescent="0.25">
      <c r="C63" s="41" t="s">
        <v>63</v>
      </c>
      <c r="D63" s="42"/>
      <c r="E63" s="42"/>
      <c r="F63" s="42"/>
      <c r="G63" s="42"/>
      <c r="H63" s="41" t="s">
        <v>63</v>
      </c>
      <c r="I63" s="42"/>
      <c r="J63" s="42"/>
      <c r="K63" s="42"/>
      <c r="L63" s="44"/>
    </row>
    <row r="64" spans="2:12" x14ac:dyDescent="0.25">
      <c r="C64" s="10" t="s">
        <v>62</v>
      </c>
      <c r="E64" s="26">
        <f>K36</f>
        <v>20</v>
      </c>
      <c r="F64" s="36">
        <f t="shared" ref="F64:F67" si="3">L36</f>
        <v>0.12121212121212122</v>
      </c>
      <c r="H64" s="10" t="s">
        <v>62</v>
      </c>
      <c r="J64" s="26">
        <f>F39/F7</f>
        <v>30</v>
      </c>
      <c r="K64" s="36">
        <f>J64/$J$68</f>
        <v>0.1875</v>
      </c>
    </row>
    <row r="65" spans="3:11" x14ac:dyDescent="0.25">
      <c r="C65" s="10" t="s">
        <v>37</v>
      </c>
      <c r="E65" s="26">
        <f t="shared" ref="E65:E67" si="4">K37</f>
        <v>5</v>
      </c>
      <c r="F65" s="36">
        <f t="shared" si="3"/>
        <v>3.0303030303030304E-2</v>
      </c>
      <c r="H65" s="10" t="s">
        <v>37</v>
      </c>
      <c r="J65" s="43">
        <v>0</v>
      </c>
      <c r="K65" s="36">
        <f t="shared" ref="K65:K67" si="5">J65/$J$68</f>
        <v>0</v>
      </c>
    </row>
    <row r="66" spans="3:11" x14ac:dyDescent="0.25">
      <c r="C66" s="10" t="s">
        <v>38</v>
      </c>
      <c r="E66" s="26">
        <f t="shared" si="4"/>
        <v>10</v>
      </c>
      <c r="F66" s="36">
        <f t="shared" si="3"/>
        <v>6.0606060606060608E-2</v>
      </c>
      <c r="H66" s="10" t="s">
        <v>38</v>
      </c>
      <c r="J66" s="43">
        <v>0</v>
      </c>
      <c r="K66" s="36">
        <f t="shared" si="5"/>
        <v>0</v>
      </c>
    </row>
    <row r="67" spans="3:11" x14ac:dyDescent="0.25">
      <c r="C67" s="10" t="s">
        <v>39</v>
      </c>
      <c r="E67" s="33">
        <f t="shared" si="4"/>
        <v>130</v>
      </c>
      <c r="F67" s="38">
        <f t="shared" si="3"/>
        <v>0.78787878787878785</v>
      </c>
      <c r="H67" s="10" t="s">
        <v>39</v>
      </c>
      <c r="J67" s="33">
        <f>F42</f>
        <v>130</v>
      </c>
      <c r="K67" s="38">
        <f t="shared" si="5"/>
        <v>0.8125</v>
      </c>
    </row>
    <row r="68" spans="3:11" x14ac:dyDescent="0.25">
      <c r="C68" s="12" t="s">
        <v>40</v>
      </c>
      <c r="D68" s="13"/>
      <c r="E68" s="34">
        <f>SUM(E64:E67)</f>
        <v>165</v>
      </c>
      <c r="F68" s="37">
        <f>SUM(F64:F67)</f>
        <v>1</v>
      </c>
      <c r="H68" s="12" t="s">
        <v>40</v>
      </c>
      <c r="I68" s="13"/>
      <c r="J68" s="34">
        <f>SUM(J64:J67)</f>
        <v>160</v>
      </c>
      <c r="K68" s="37">
        <f>SUM(K64:K67)</f>
        <v>1</v>
      </c>
    </row>
  </sheetData>
  <pageMargins left="0.7" right="0.7" top="0.75" bottom="0.75" header="0.3" footer="0.3"/>
  <pageSetup paperSize="9"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SPAC_Model</vt:lpstr>
      <vt:lpstr>SPAC_Model!Print_Area</vt:lpstr>
    </vt:vector>
  </TitlesOfParts>
  <Company>LENOVO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cp:lastPrinted>2015-02-15T09:02:51Z</cp:lastPrinted>
  <dcterms:created xsi:type="dcterms:W3CDTF">2009-06-26T05:31:17Z</dcterms:created>
  <dcterms:modified xsi:type="dcterms:W3CDTF">2021-03-03T16:20:30Z</dcterms:modified>
</cp:coreProperties>
</file>