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opbox (BIWS)\BIWS-All-Courses\100-Bonus-Case-Studies\108-Merger-Models\108-07-Purchase-Accounting-NCI\"/>
    </mc:Choice>
  </mc:AlternateContent>
  <bookViews>
    <workbookView xWindow="120" yWindow="528" windowWidth="15132" windowHeight="6408"/>
  </bookViews>
  <sheets>
    <sheet name="NCI-Purchase-Accounting" sheetId="22" r:id="rId1"/>
  </sheets>
  <definedNames>
    <definedName name="Acquirer_Tax_Rate">'NCI-Purchase-Accounting'!$M$11</definedName>
    <definedName name="Intangibles_Writeup">'NCI-Purchase-Accounting'!$M$40</definedName>
    <definedName name="Offer_Price_per_Share">'NCI-Purchase-Accounting'!$M$7</definedName>
    <definedName name="PPE_Writeup">'NCI-Purchase-Accounting'!$M$34</definedName>
    <definedName name="_xlnm.Print_Area" localSheetId="0">'NCI-Purchase-Accounting'!$A$1:$O$89</definedName>
  </definedNames>
  <calcPr calcId="152511" calcMode="autoNoTable" iterate="1"/>
</workbook>
</file>

<file path=xl/calcChain.xml><?xml version="1.0" encoding="utf-8"?>
<calcChain xmlns="http://schemas.openxmlformats.org/spreadsheetml/2006/main">
  <c r="F17" i="22" l="1"/>
  <c r="F18" i="22"/>
  <c r="I82" i="22"/>
  <c r="J76" i="22"/>
  <c r="I76" i="22"/>
  <c r="J60" i="22"/>
  <c r="J57" i="22"/>
  <c r="I57" i="22"/>
  <c r="I58" i="22"/>
  <c r="I56" i="22"/>
  <c r="G42" i="22"/>
  <c r="G41" i="22"/>
  <c r="G40" i="22"/>
  <c r="G39" i="22"/>
  <c r="G38" i="22"/>
  <c r="G36" i="22"/>
  <c r="G35" i="22"/>
  <c r="G34" i="22"/>
  <c r="G33" i="22"/>
  <c r="G13" i="22"/>
  <c r="G12" i="22"/>
  <c r="G10" i="22"/>
  <c r="C13" i="22"/>
  <c r="I24" i="22" s="1"/>
  <c r="M24" i="22" l="1"/>
  <c r="G14" i="22"/>
  <c r="J83" i="22" s="1"/>
  <c r="G17" i="22"/>
  <c r="G24" i="22" s="1"/>
  <c r="G18" i="22"/>
  <c r="C14" i="22"/>
  <c r="C12" i="22"/>
  <c r="M34" i="22"/>
  <c r="C33" i="22"/>
  <c r="G25" i="22" l="1"/>
  <c r="J75" i="22" s="1"/>
  <c r="M25" i="22"/>
  <c r="F19" i="22"/>
  <c r="G19" i="22" s="1"/>
  <c r="G26" i="22" s="1"/>
  <c r="J82" i="22" s="1"/>
  <c r="I59" i="22" l="1"/>
  <c r="M26" i="22"/>
  <c r="G27" i="22" s="1"/>
  <c r="J49" i="22" s="1"/>
  <c r="G60" i="22"/>
  <c r="G28" i="22" l="1"/>
  <c r="K60" i="22"/>
  <c r="K77" i="22"/>
  <c r="K70" i="22"/>
  <c r="K52" i="22"/>
  <c r="K51" i="22"/>
  <c r="K50" i="22"/>
  <c r="K61" i="22" l="1"/>
  <c r="K83" i="22"/>
  <c r="K68" i="22"/>
  <c r="K69" i="22"/>
  <c r="K71" i="22" s="1"/>
  <c r="K56" i="22"/>
  <c r="H78" i="22"/>
  <c r="H71" i="22"/>
  <c r="G71" i="22"/>
  <c r="G53" i="22"/>
  <c r="G78" i="22"/>
  <c r="H53" i="22"/>
  <c r="G62" i="22"/>
  <c r="H62" i="22"/>
  <c r="G64" i="22" l="1"/>
  <c r="H80" i="22"/>
  <c r="G80" i="22"/>
  <c r="H64" i="22"/>
  <c r="H82" i="22" s="1"/>
  <c r="H84" i="22" l="1"/>
  <c r="H86" i="22" s="1"/>
  <c r="H88" i="22" s="1"/>
  <c r="G82" i="22"/>
  <c r="G84" i="22" s="1"/>
  <c r="G86" i="22" s="1"/>
  <c r="G88" i="22" s="1"/>
  <c r="K74" i="22" l="1"/>
  <c r="M37" i="22" l="1"/>
  <c r="K75" i="22"/>
  <c r="K59" i="22"/>
  <c r="K82" i="22"/>
  <c r="K49" i="22" l="1"/>
  <c r="M40" i="22"/>
  <c r="K84" i="22"/>
  <c r="K58" i="22" l="1"/>
  <c r="M42" i="22"/>
  <c r="K53" i="22"/>
  <c r="K76" i="22" l="1"/>
  <c r="K78" i="22" s="1"/>
  <c r="K80" i="22" s="1"/>
  <c r="K86" i="22" s="1"/>
  <c r="K57" i="22"/>
  <c r="K62" i="22" s="1"/>
  <c r="K64" i="22" s="1"/>
  <c r="K88" i="22" l="1"/>
</calcChain>
</file>

<file path=xl/comments1.xml><?xml version="1.0" encoding="utf-8"?>
<comments xmlns="http://schemas.openxmlformats.org/spreadsheetml/2006/main">
  <authors>
    <author>BIWS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MUST be below 50% or the statements would have already been consolidated.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Must result in a stake between 50% and 100%.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BIWS:</t>
        </r>
        <r>
          <rPr>
            <sz val="9"/>
            <color indexed="81"/>
            <rFont val="Tahoma"/>
            <charset val="1"/>
          </rPr>
          <t xml:space="preserve">
This is for paying for transaction fees associated with the purchase of this stake.</t>
        </r>
      </text>
    </comment>
  </commentList>
</comments>
</file>

<file path=xl/sharedStrings.xml><?xml version="1.0" encoding="utf-8"?>
<sst xmlns="http://schemas.openxmlformats.org/spreadsheetml/2006/main" count="159" uniqueCount="132">
  <si>
    <t>Cash Used:</t>
  </si>
  <si>
    <t>Debt Issued:</t>
  </si>
  <si>
    <t>Long-Term Assets:</t>
  </si>
  <si>
    <t>Total Current Assets:</t>
  </si>
  <si>
    <t>Goodwill:</t>
  </si>
  <si>
    <t>Other Assets:</t>
  </si>
  <si>
    <t>Current Assets:</t>
  </si>
  <si>
    <t>Income Taxes Payable:</t>
  </si>
  <si>
    <t>Total Liabilities:</t>
  </si>
  <si>
    <t>Other Current Assets:</t>
  </si>
  <si>
    <t>Accounts Payable:</t>
  </si>
  <si>
    <t>Other Intangible Assets:</t>
  </si>
  <si>
    <t>Accounts Receivable:</t>
  </si>
  <si>
    <t>Inventory:</t>
  </si>
  <si>
    <t>Plants, Property &amp; Equipment:</t>
  </si>
  <si>
    <t>Shareholders' Equity:</t>
  </si>
  <si>
    <t>Cash &amp; Cash Equivalents:</t>
  </si>
  <si>
    <t>Projected</t>
  </si>
  <si>
    <t>Total Long-Term Assets:</t>
  </si>
  <si>
    <t>TOTAL ASSETS:</t>
  </si>
  <si>
    <t>Total Equity:</t>
  </si>
  <si>
    <t>TOTAL LIABILITIES &amp; EQUITY:</t>
  </si>
  <si>
    <t>Balance Sheet Check:</t>
  </si>
  <si>
    <t>Noncontrolling Interests:</t>
  </si>
  <si>
    <t>Units</t>
  </si>
  <si>
    <t>$M</t>
  </si>
  <si>
    <t>Amount:</t>
  </si>
  <si>
    <t>Debt Issuance Fee %:</t>
  </si>
  <si>
    <t>Other Noncurrent Liabilities:</t>
  </si>
  <si>
    <t>Sources:</t>
  </si>
  <si>
    <t>Stock Issued:</t>
  </si>
  <si>
    <t>Excess Cash Used:</t>
  </si>
  <si>
    <t>Total Sources:</t>
  </si>
  <si>
    <t>Uses:</t>
  </si>
  <si>
    <t>Capitalized Financing Fees:</t>
  </si>
  <si>
    <t>Total Uses:</t>
  </si>
  <si>
    <t>Goodwill Calculation:</t>
  </si>
  <si>
    <t>Less: Seller Book Value:</t>
  </si>
  <si>
    <t>Plus: Write-Off of Existing Goodwill:</t>
  </si>
  <si>
    <t>Total Allocable Purchase Premium:</t>
  </si>
  <si>
    <t>Less: Write-Up of PP&amp;E:</t>
  </si>
  <si>
    <t>Less: Write-Up of Intangibles:</t>
  </si>
  <si>
    <t>Less: Write-Down of Deferred Tax Liabilities:</t>
  </si>
  <si>
    <t>Plus: New Deferred Tax Liability:</t>
  </si>
  <si>
    <t>Total Goodwill Created:</t>
  </si>
  <si>
    <t>Fixed Asset Write-Up:</t>
  </si>
  <si>
    <t>PP&amp;E Write-Up %:</t>
  </si>
  <si>
    <t>PP&amp;E Write-Up Amount:</t>
  </si>
  <si>
    <t>Intangible Asset Write-Up:</t>
  </si>
  <si>
    <t>Purchase Price to Allocate:</t>
  </si>
  <si>
    <t>Intangibles Write-Up Amount:</t>
  </si>
  <si>
    <t>New Deferred Tax Liability:</t>
  </si>
  <si>
    <t>Buyer</t>
  </si>
  <si>
    <t>Seller</t>
  </si>
  <si>
    <t>Pro-Forma Adjustments:</t>
  </si>
  <si>
    <t>Debit</t>
  </si>
  <si>
    <t>Credit</t>
  </si>
  <si>
    <t>New Transaction Debt:</t>
  </si>
  <si>
    <t>%:</t>
  </si>
  <si>
    <t>Post-Deal</t>
  </si>
  <si>
    <t>Target's Shares Outstanding:</t>
  </si>
  <si>
    <t>Existing Stake in Target:</t>
  </si>
  <si>
    <t>Additional Stake Acquired in Target in Deal:</t>
  </si>
  <si>
    <t>Purchase Equity Value of 100% of Target:</t>
  </si>
  <si>
    <t>Purchase Consideration:</t>
  </si>
  <si>
    <t>Acquirer's Tax Rate:</t>
  </si>
  <si>
    <t>Cash:</t>
  </si>
  <si>
    <t>Debt:</t>
  </si>
  <si>
    <t>Stock:</t>
  </si>
  <si>
    <t>% Allocated to Other Intangibles Assets:</t>
  </si>
  <si>
    <t>($ in Millions Except Per Share Data in $ as Stated; Share Counts in Millions)</t>
  </si>
  <si>
    <t>Price Paid per Target Share Acquired:</t>
  </si>
  <si>
    <t>Accrued Expenses &amp; Other Liabilities:</t>
  </si>
  <si>
    <t>Purchase Price Allocation and Balance Sheet Combination for Acquisition of &gt; 50% But &lt; 100% Stake in Another Company</t>
  </si>
  <si>
    <t>Lesson Notes:</t>
  </si>
  <si>
    <t>less than 100% in the seller.</t>
  </si>
  <si>
    <t>Technically, it also works for going from a &lt; 50% stake to a 100% stake since the Noncontrolling Interest just becomes</t>
  </si>
  <si>
    <t>0 in that case.</t>
  </si>
  <si>
    <r>
      <t xml:space="preserve">But it does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work for other cases, such as going from a 0% to 30% stake (much simpler), or going from a 60% to a </t>
    </r>
  </si>
  <si>
    <r>
      <t xml:space="preserve">70% stake (also simpler), or </t>
    </r>
    <r>
      <rPr>
        <i/>
        <sz val="11"/>
        <color theme="1"/>
        <rFont val="Calibri"/>
        <family val="2"/>
        <scheme val="minor"/>
      </rPr>
      <t>selling off</t>
    </r>
    <r>
      <rPr>
        <sz val="11"/>
        <color theme="1"/>
        <rFont val="Calibri"/>
        <family val="2"/>
        <scheme val="minor"/>
      </rPr>
      <t xml:space="preserve"> a stake in a majority-owned seller.</t>
    </r>
  </si>
  <si>
    <t>ASSETS:</t>
  </si>
  <si>
    <t>LIABILITIES &amp; EQUITY:</t>
  </si>
  <si>
    <t>Total Current Liabilities:</t>
  </si>
  <si>
    <t>Current Liabilities:</t>
  </si>
  <si>
    <t>Long-Term Liabilities:</t>
  </si>
  <si>
    <t>Total Long-Term Liabilities:</t>
  </si>
  <si>
    <t>Long-Term Debt:</t>
  </si>
  <si>
    <t>Deferred Tax Liability:</t>
  </si>
  <si>
    <t>Transaction Assumptions:</t>
  </si>
  <si>
    <t>Sources &amp; Uses of Funds:</t>
  </si>
  <si>
    <t>Purchase Price Allocation:</t>
  </si>
  <si>
    <t>Balance Sheet Combination:</t>
  </si>
  <si>
    <r>
      <t xml:space="preserve">This lesson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covers the scenario where the buyer goes from a 0% stake, or a &lt; 50% stake, to a stake above 50% but</t>
    </r>
  </si>
  <si>
    <t xml:space="preserve">Those are tricky to illustrate in a single Excel file like this without making the formulas/setup a lot more complicated, so </t>
  </si>
  <si>
    <t>we'll examine them separately.</t>
  </si>
  <si>
    <t>Need to assume a certain existing stake, and then an additional stake acquired such that the total post-transaction stake</t>
  </si>
  <si>
    <t>ends up being between 50% and 100%.</t>
  </si>
  <si>
    <t>Assuming here that the target is public, so we also need to assume a price per share and # of shares outstanding.</t>
  </si>
  <si>
    <t>Relevant Numbers to Calculate:</t>
  </si>
  <si>
    <r>
      <t xml:space="preserve">1) What is </t>
    </r>
    <r>
      <rPr>
        <b/>
        <sz val="11"/>
        <color theme="1"/>
        <rFont val="Calibri"/>
        <family val="2"/>
        <scheme val="minor"/>
      </rPr>
      <t>100%</t>
    </r>
    <r>
      <rPr>
        <sz val="11"/>
        <color theme="1"/>
        <rFont val="Calibri"/>
        <family val="2"/>
        <scheme val="minor"/>
      </rPr>
      <t xml:space="preserve"> of the seller's Equity worth? We need that for Goodwill and Noncontrolling Interest calculations later on.</t>
    </r>
  </si>
  <si>
    <r>
      <t xml:space="preserve">2) What is the buyer's </t>
    </r>
    <r>
      <rPr>
        <b/>
        <sz val="11"/>
        <color theme="1"/>
        <rFont val="Calibri"/>
        <family val="2"/>
        <scheme val="minor"/>
      </rPr>
      <t>current stake</t>
    </r>
    <r>
      <rPr>
        <sz val="11"/>
        <color theme="1"/>
        <rFont val="Calibri"/>
        <family val="2"/>
        <scheme val="minor"/>
      </rPr>
      <t xml:space="preserve"> in the seller worth? We need this to determine what the buyer's Balance Sheet</t>
    </r>
  </si>
  <si>
    <t>looks like before the deal happens.</t>
  </si>
  <si>
    <r>
      <t xml:space="preserve">3) How much is the buyer's </t>
    </r>
    <r>
      <rPr>
        <b/>
        <sz val="11"/>
        <color theme="1"/>
        <rFont val="Calibri"/>
        <family val="2"/>
        <scheme val="minor"/>
      </rPr>
      <t>additional stake</t>
    </r>
    <r>
      <rPr>
        <sz val="11"/>
        <color theme="1"/>
        <rFont val="Calibri"/>
        <family val="2"/>
        <scheme val="minor"/>
      </rPr>
      <t xml:space="preserve"> in the seller worth? We need this to calculate the cash, debt, and stock used.</t>
    </r>
  </si>
  <si>
    <r>
      <t xml:space="preserve">4) How much is the buyer's </t>
    </r>
    <r>
      <rPr>
        <b/>
        <sz val="11"/>
        <color theme="1"/>
        <rFont val="Calibri"/>
        <family val="2"/>
        <scheme val="minor"/>
      </rPr>
      <t>post-transaction stake</t>
    </r>
    <r>
      <rPr>
        <sz val="11"/>
        <color theme="1"/>
        <rFont val="Calibri"/>
        <family val="2"/>
        <scheme val="minor"/>
      </rPr>
      <t xml:space="preserve"> in the seller worth? We need this to calculate the Noncontrolling Interest.</t>
    </r>
  </si>
  <si>
    <t>Step 1: Transaction Assumptions:</t>
  </si>
  <si>
    <t>Step 2: Sources &amp; Uses and Purchase Price Allocation:</t>
  </si>
  <si>
    <t>Largely the same as with any other deal; the only points to be careful of are:</t>
  </si>
  <si>
    <t>Step 3: Combining the Balance Sheets:</t>
  </si>
  <si>
    <r>
      <t xml:space="preserve">You </t>
    </r>
    <r>
      <rPr>
        <b/>
        <sz val="11"/>
        <color theme="1"/>
        <rFont val="Calibri"/>
        <family val="2"/>
        <scheme val="minor"/>
      </rPr>
      <t>always</t>
    </r>
    <r>
      <rPr>
        <sz val="11"/>
        <color theme="1"/>
        <rFont val="Calibri"/>
        <family val="2"/>
        <scheme val="minor"/>
      </rPr>
      <t xml:space="preserve"> combine the Balance Sheets, and the other financial statements, whenever the buyer goes from a stake &lt; 50%</t>
    </r>
  </si>
  <si>
    <t>to a stake &gt; 50% in the seller.</t>
  </si>
  <si>
    <r>
      <rPr>
        <b/>
        <sz val="11"/>
        <color theme="1"/>
        <rFont val="Calibri"/>
        <family val="2"/>
        <scheme val="minor"/>
      </rPr>
      <t>1) Adjust Cash</t>
    </r>
    <r>
      <rPr>
        <sz val="11"/>
        <color theme="1"/>
        <rFont val="Calibri"/>
        <family val="2"/>
        <scheme val="minor"/>
      </rPr>
      <t xml:space="preserve"> - For the cash used to fund the deal, and any cash paid for transaction / financing fees.</t>
    </r>
  </si>
  <si>
    <r>
      <t>2) Write Up Assets</t>
    </r>
    <r>
      <rPr>
        <sz val="11"/>
        <color theme="1"/>
        <rFont val="Calibri"/>
        <family val="2"/>
        <scheme val="minor"/>
      </rPr>
      <t xml:space="preserve"> - Adjust PP&amp;E, Goodwill, Other Intangibles, Capitalized Financing Fees.</t>
    </r>
  </si>
  <si>
    <r>
      <t>3) Adjust Debt</t>
    </r>
    <r>
      <rPr>
        <sz val="11"/>
        <color theme="1"/>
        <rFont val="Calibri"/>
        <family val="2"/>
        <scheme val="minor"/>
      </rPr>
      <t xml:space="preserve"> - Reflect new debt used to fund the deal, possible refinancing of existing debt (less likely here).</t>
    </r>
  </si>
  <si>
    <r>
      <t>4) Adjust the DTLs</t>
    </r>
    <r>
      <rPr>
        <sz val="11"/>
        <color theme="1"/>
        <rFont val="Calibri"/>
        <family val="2"/>
        <scheme val="minor"/>
      </rPr>
      <t xml:space="preserve"> - Typically write off existing DTL and create a new one.</t>
    </r>
  </si>
  <si>
    <r>
      <t>5) Adjust Shareholders' Equity</t>
    </r>
    <r>
      <rPr>
        <sz val="11"/>
        <color theme="1"/>
        <rFont val="Calibri"/>
        <family val="2"/>
        <scheme val="minor"/>
      </rPr>
      <t xml:space="preserve"> - Wipe out the seller's existing Shareholders' Equity and reflect any stock issued in the deal.</t>
    </r>
  </si>
  <si>
    <t>So… what's different? Just 2 things, really:</t>
  </si>
  <si>
    <t>Equity Investments:</t>
  </si>
  <si>
    <r>
      <t>2) Noncontrolling Interest</t>
    </r>
    <r>
      <rPr>
        <sz val="11"/>
        <color theme="1"/>
        <rFont val="Calibri"/>
        <family val="2"/>
        <scheme val="minor"/>
      </rPr>
      <t xml:space="preserve"> - You have to create one if the buyer owns above 50% but less than 100% of the seller.</t>
    </r>
  </si>
  <si>
    <t>Step 4: What Does This Look Like Under Different Scenarios?</t>
  </si>
  <si>
    <r>
      <t>0% to 70% Stake:</t>
    </r>
    <r>
      <rPr>
        <sz val="11"/>
        <color theme="1"/>
        <rFont val="Calibri"/>
        <family val="2"/>
        <scheme val="minor"/>
      </rPr>
      <t xml:space="preserve"> Very straightforward - the only real difference is that a Noncontrolling Interest is created, which </t>
    </r>
  </si>
  <si>
    <t>ensures that the Balance Sheet balances.</t>
  </si>
  <si>
    <r>
      <t>30% to 70% Stake:</t>
    </r>
    <r>
      <rPr>
        <sz val="11"/>
        <color theme="1"/>
        <rFont val="Calibri"/>
        <family val="2"/>
        <scheme val="minor"/>
      </rPr>
      <t xml:space="preserve"> A NCI is created, just as in the case above,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existing Equity Investment goes away.</t>
    </r>
  </si>
  <si>
    <r>
      <t>30% to 100% Stake:</t>
    </r>
    <r>
      <rPr>
        <sz val="11"/>
        <color theme="1"/>
        <rFont val="Calibri"/>
        <family val="2"/>
        <scheme val="minor"/>
      </rPr>
      <t xml:space="preserve"> No NCI is created, but the existing Equity Investment goes away.</t>
    </r>
  </si>
  <si>
    <r>
      <t>0% to 100% Stake:</t>
    </r>
    <r>
      <rPr>
        <sz val="11"/>
        <color theme="1"/>
        <rFont val="Calibri"/>
        <family val="2"/>
        <scheme val="minor"/>
      </rPr>
      <t xml:space="preserve"> No NCI is created and there is no existing Equity Investment; just a normal M&amp;A deal then.</t>
    </r>
  </si>
  <si>
    <r>
      <t>Cash vs. Stock vs. Debt Mix:</t>
    </r>
    <r>
      <rPr>
        <sz val="11"/>
        <color theme="1"/>
        <rFont val="Calibri"/>
        <family val="2"/>
        <scheme val="minor"/>
      </rPr>
      <t xml:space="preserve"> Doesn't matter for the NCI or Equity Investment or Goodwill treatment at all - only impacts</t>
    </r>
  </si>
  <si>
    <t>the adjustments to cash, debt, and stock on both sides of the Balance Sheet.</t>
  </si>
  <si>
    <r>
      <t xml:space="preserve">2) But </t>
    </r>
    <r>
      <rPr>
        <b/>
        <sz val="11"/>
        <color theme="1"/>
        <rFont val="Calibri"/>
        <family val="2"/>
        <scheme val="minor"/>
      </rPr>
      <t>Goodwill and PPA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be based on </t>
    </r>
    <r>
      <rPr>
        <b/>
        <sz val="11"/>
        <color theme="1"/>
        <rFont val="Calibri"/>
        <family val="2"/>
        <scheme val="minor"/>
      </rPr>
      <t>100%</t>
    </r>
    <r>
      <rPr>
        <sz val="11"/>
        <color theme="1"/>
        <rFont val="Calibri"/>
        <family val="2"/>
        <scheme val="minor"/>
      </rPr>
      <t xml:space="preserve"> of the seller's value!</t>
    </r>
  </si>
  <si>
    <r>
      <t xml:space="preserve">1) </t>
    </r>
    <r>
      <rPr>
        <b/>
        <sz val="11"/>
        <color theme="1"/>
        <rFont val="Calibri"/>
        <family val="2"/>
        <scheme val="minor"/>
      </rPr>
      <t>S&amp;U</t>
    </r>
    <r>
      <rPr>
        <sz val="11"/>
        <color theme="1"/>
        <rFont val="Calibri"/>
        <family val="2"/>
        <scheme val="minor"/>
      </rPr>
      <t xml:space="preserve"> should be based on the </t>
    </r>
    <r>
      <rPr>
        <b/>
        <sz val="11"/>
        <color theme="1"/>
        <rFont val="Calibri"/>
        <family val="2"/>
        <scheme val="minor"/>
      </rPr>
      <t>stake acquired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100% of the seller's value…</t>
    </r>
  </si>
  <si>
    <t>The steps to doing this are nearly the same as in any other M&amp;A deal for 100% of another company…</t>
  </si>
  <si>
    <r>
      <t xml:space="preserve">1) Equity Investments / Associate Companies </t>
    </r>
    <r>
      <rPr>
        <sz val="11"/>
        <color theme="1"/>
        <rFont val="Calibri"/>
        <family val="2"/>
        <scheme val="minor"/>
      </rPr>
      <t xml:space="preserve"> - You have to wipe this out, if it exists, because now the buyer owns </t>
    </r>
  </si>
  <si>
    <t>&gt; 50% of the seller and it completely consolidates the statements instead.</t>
  </si>
  <si>
    <t>Simple calculation: Value of 100% of the seller's Equity Value minus the stake the buyer owns post-transaction.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</si>
</sst>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[Red]\(0.0%\)"/>
    <numFmt numFmtId="166" formatCode="0.0%;\(0.0%\)"/>
    <numFmt numFmtId="167" formatCode="&quot;FY&quot;yy"/>
    <numFmt numFmtId="168" formatCode="_(&quot;$&quot;* #,##0.0_);_(&quot;$&quot;* \(#,##0.0\);_(&quot;$&quot;* &quot;-&quot;?_);_(@_)"/>
    <numFmt numFmtId="169" formatCode="_(* #,##0.0_);_(* \(#,##0.0\);_(* &quot;-&quot;?_);_(@_)"/>
    <numFmt numFmtId="170" formatCode="&quot;$&quot;#,##0_);\(&quot;$&quot;#,##0\);&quot;OK!&quot;;&quot;ERROR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2" borderId="4" applyNumberFormat="0" applyFont="0" applyAlignment="0" applyProtection="0"/>
  </cellStyleXfs>
  <cellXfs count="131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/>
    <xf numFmtId="0" fontId="0" fillId="0" borderId="0" xfId="0" applyFont="1" applyBorder="1"/>
    <xf numFmtId="0" fontId="0" fillId="0" borderId="0" xfId="0" applyFill="1" applyBorder="1"/>
    <xf numFmtId="0" fontId="5" fillId="0" borderId="0" xfId="0" applyFont="1" applyBorder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/>
    </xf>
    <xf numFmtId="165" fontId="8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5" fillId="0" borderId="5" xfId="0" applyFont="1" applyBorder="1" applyAlignment="1">
      <alignment horizontal="left"/>
    </xf>
    <xf numFmtId="0" fontId="0" fillId="0" borderId="5" xfId="0" applyBorder="1"/>
    <xf numFmtId="169" fontId="5" fillId="0" borderId="5" xfId="0" applyNumberFormat="1" applyFont="1" applyBorder="1"/>
    <xf numFmtId="44" fontId="12" fillId="3" borderId="4" xfId="2" applyNumberFormat="1" applyFont="1" applyFill="1" applyBorder="1" applyAlignment="1"/>
    <xf numFmtId="0" fontId="5" fillId="0" borderId="5" xfId="0" applyFont="1" applyBorder="1"/>
    <xf numFmtId="168" fontId="5" fillId="0" borderId="5" xfId="0" applyNumberFormat="1" applyFont="1" applyBorder="1"/>
    <xf numFmtId="168" fontId="9" fillId="0" borderId="0" xfId="0" applyNumberFormat="1" applyFont="1" applyBorder="1"/>
    <xf numFmtId="169" fontId="9" fillId="0" borderId="0" xfId="0" applyNumberFormat="1" applyFont="1" applyBorder="1"/>
    <xf numFmtId="165" fontId="7" fillId="0" borderId="1" xfId="0" applyNumberFormat="1" applyFont="1" applyBorder="1" applyAlignment="1">
      <alignment horizontal="left" indent="1"/>
    </xf>
    <xf numFmtId="165" fontId="6" fillId="0" borderId="0" xfId="0" applyNumberFormat="1" applyFont="1" applyBorder="1"/>
    <xf numFmtId="168" fontId="5" fillId="0" borderId="0" xfId="0" applyNumberFormat="1" applyFont="1"/>
    <xf numFmtId="169" fontId="9" fillId="0" borderId="1" xfId="0" applyNumberFormat="1" applyFont="1" applyBorder="1"/>
    <xf numFmtId="0" fontId="11" fillId="0" borderId="0" xfId="0" applyFont="1" applyFill="1"/>
    <xf numFmtId="170" fontId="11" fillId="0" borderId="0" xfId="0" applyNumberFormat="1" applyFont="1" applyFill="1"/>
    <xf numFmtId="169" fontId="5" fillId="0" borderId="0" xfId="0" applyNumberFormat="1" applyFont="1" applyBorder="1"/>
    <xf numFmtId="169" fontId="0" fillId="0" borderId="0" xfId="0" applyNumberFormat="1"/>
    <xf numFmtId="168" fontId="7" fillId="0" borderId="0" xfId="1" applyNumberFormat="1" applyFont="1" applyBorder="1"/>
    <xf numFmtId="43" fontId="12" fillId="3" borderId="4" xfId="2" applyNumberFormat="1" applyFont="1" applyFill="1" applyBorder="1" applyAlignment="1"/>
    <xf numFmtId="0" fontId="0" fillId="0" borderId="0" xfId="0" applyFont="1" applyFill="1" applyBorder="1"/>
    <xf numFmtId="44" fontId="0" fillId="0" borderId="0" xfId="0" applyNumberFormat="1"/>
    <xf numFmtId="0" fontId="13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6" xfId="0" applyFill="1" applyBorder="1" applyAlignment="1">
      <alignment horizontal="left" indent="1"/>
    </xf>
    <xf numFmtId="0" fontId="0" fillId="4" borderId="6" xfId="0" applyFill="1" applyBorder="1"/>
    <xf numFmtId="168" fontId="9" fillId="4" borderId="11" xfId="0" applyNumberFormat="1" applyFont="1" applyFill="1" applyBorder="1"/>
    <xf numFmtId="168" fontId="7" fillId="4" borderId="6" xfId="0" applyNumberFormat="1" applyFont="1" applyFill="1" applyBorder="1"/>
    <xf numFmtId="168" fontId="7" fillId="4" borderId="12" xfId="0" applyNumberFormat="1" applyFont="1" applyFill="1" applyBorder="1"/>
    <xf numFmtId="168" fontId="9" fillId="4" borderId="6" xfId="0" applyNumberFormat="1" applyFont="1" applyFill="1" applyBorder="1"/>
    <xf numFmtId="169" fontId="9" fillId="0" borderId="9" xfId="0" applyNumberFormat="1" applyFont="1" applyBorder="1"/>
    <xf numFmtId="169" fontId="7" fillId="0" borderId="10" xfId="0" applyNumberFormat="1" applyFont="1" applyBorder="1"/>
    <xf numFmtId="169" fontId="5" fillId="0" borderId="7" xfId="0" applyNumberFormat="1" applyFont="1" applyBorder="1"/>
    <xf numFmtId="169" fontId="5" fillId="0" borderId="8" xfId="0" applyNumberFormat="1" applyFont="1" applyBorder="1"/>
    <xf numFmtId="0" fontId="0" fillId="4" borderId="5" xfId="0" applyFill="1" applyBorder="1" applyAlignment="1">
      <alignment horizontal="left" indent="1"/>
    </xf>
    <xf numFmtId="0" fontId="0" fillId="4" borderId="5" xfId="0" applyFill="1" applyBorder="1"/>
    <xf numFmtId="169" fontId="9" fillId="4" borderId="5" xfId="0" applyNumberFormat="1" applyFont="1" applyFill="1" applyBorder="1"/>
    <xf numFmtId="169" fontId="7" fillId="4" borderId="8" xfId="0" applyNumberFormat="1" applyFont="1" applyFill="1" applyBorder="1"/>
    <xf numFmtId="165" fontId="7" fillId="4" borderId="0" xfId="0" applyNumberFormat="1" applyFont="1" applyFill="1" applyBorder="1" applyAlignment="1">
      <alignment horizontal="left" indent="1"/>
    </xf>
    <xf numFmtId="0" fontId="0" fillId="4" borderId="0" xfId="0" applyFill="1" applyBorder="1"/>
    <xf numFmtId="169" fontId="9" fillId="4" borderId="0" xfId="0" applyNumberFormat="1" applyFont="1" applyFill="1" applyBorder="1"/>
    <xf numFmtId="169" fontId="7" fillId="4" borderId="9" xfId="0" applyNumberFormat="1" applyFont="1" applyFill="1" applyBorder="1"/>
    <xf numFmtId="169" fontId="7" fillId="4" borderId="10" xfId="0" applyNumberFormat="1" applyFont="1" applyFill="1" applyBorder="1"/>
    <xf numFmtId="165" fontId="7" fillId="4" borderId="1" xfId="0" applyNumberFormat="1" applyFont="1" applyFill="1" applyBorder="1" applyAlignment="1">
      <alignment horizontal="left" indent="1"/>
    </xf>
    <xf numFmtId="0" fontId="0" fillId="4" borderId="1" xfId="0" applyFill="1" applyBorder="1"/>
    <xf numFmtId="169" fontId="9" fillId="4" borderId="1" xfId="0" applyNumberFormat="1" applyFont="1" applyFill="1" applyBorder="1"/>
    <xf numFmtId="169" fontId="7" fillId="4" borderId="2" xfId="0" applyNumberFormat="1" applyFont="1" applyFill="1" applyBorder="1"/>
    <xf numFmtId="169" fontId="7" fillId="4" borderId="3" xfId="0" applyNumberFormat="1" applyFont="1" applyFill="1" applyBorder="1"/>
    <xf numFmtId="168" fontId="5" fillId="0" borderId="9" xfId="0" applyNumberFormat="1" applyFont="1" applyBorder="1"/>
    <xf numFmtId="168" fontId="5" fillId="0" borderId="0" xfId="0" applyNumberFormat="1" applyFont="1" applyBorder="1"/>
    <xf numFmtId="168" fontId="5" fillId="0" borderId="10" xfId="0" applyNumberFormat="1" applyFont="1" applyBorder="1"/>
    <xf numFmtId="0" fontId="0" fillId="4" borderId="0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169" fontId="7" fillId="0" borderId="3" xfId="0" applyNumberFormat="1" applyFont="1" applyBorder="1"/>
    <xf numFmtId="169" fontId="5" fillId="0" borderId="9" xfId="0" applyNumberFormat="1" applyFont="1" applyBorder="1"/>
    <xf numFmtId="169" fontId="5" fillId="0" borderId="10" xfId="0" applyNumberFormat="1" applyFont="1" applyBorder="1"/>
    <xf numFmtId="168" fontId="5" fillId="0" borderId="7" xfId="0" applyNumberFormat="1" applyFont="1" applyBorder="1"/>
    <xf numFmtId="168" fontId="5" fillId="0" borderId="8" xfId="0" applyNumberFormat="1" applyFont="1" applyBorder="1"/>
    <xf numFmtId="170" fontId="11" fillId="0" borderId="9" xfId="0" applyNumberFormat="1" applyFont="1" applyFill="1" applyBorder="1"/>
    <xf numFmtId="170" fontId="11" fillId="0" borderId="0" xfId="0" applyNumberFormat="1" applyFont="1" applyFill="1" applyBorder="1"/>
    <xf numFmtId="170" fontId="11" fillId="0" borderId="10" xfId="0" applyNumberFormat="1" applyFont="1" applyFill="1" applyBorder="1"/>
    <xf numFmtId="168" fontId="7" fillId="0" borderId="0" xfId="1" applyNumberFormat="1" applyFont="1" applyFill="1" applyBorder="1"/>
    <xf numFmtId="0" fontId="5" fillId="0" borderId="5" xfId="0" applyFont="1" applyFill="1" applyBorder="1" applyAlignment="1">
      <alignment horizontal="left"/>
    </xf>
    <xf numFmtId="0" fontId="0" fillId="0" borderId="5" xfId="0" applyFont="1" applyFill="1" applyBorder="1"/>
    <xf numFmtId="169" fontId="6" fillId="0" borderId="5" xfId="1" applyNumberFormat="1" applyFont="1" applyFill="1" applyBorder="1"/>
    <xf numFmtId="169" fontId="7" fillId="0" borderId="0" xfId="1" applyNumberFormat="1" applyFont="1" applyFill="1" applyBorder="1"/>
    <xf numFmtId="169" fontId="0" fillId="0" borderId="0" xfId="0" applyNumberFormat="1" applyFill="1" applyBorder="1"/>
    <xf numFmtId="0" fontId="0" fillId="0" borderId="0" xfId="0" applyFill="1"/>
    <xf numFmtId="168" fontId="0" fillId="0" borderId="0" xfId="0" applyNumberFormat="1" applyFill="1"/>
    <xf numFmtId="169" fontId="0" fillId="0" borderId="0" xfId="0" applyNumberFormat="1" applyFill="1"/>
    <xf numFmtId="0" fontId="0" fillId="0" borderId="1" xfId="0" applyFill="1" applyBorder="1"/>
    <xf numFmtId="168" fontId="0" fillId="0" borderId="0" xfId="0" applyNumberFormat="1"/>
    <xf numFmtId="169" fontId="7" fillId="4" borderId="1" xfId="0" applyNumberFormat="1" applyFont="1" applyFill="1" applyBorder="1"/>
    <xf numFmtId="0" fontId="14" fillId="5" borderId="0" xfId="0" applyFont="1" applyFill="1"/>
    <xf numFmtId="0" fontId="14" fillId="5" borderId="0" xfId="0" applyFont="1" applyFill="1" applyBorder="1"/>
    <xf numFmtId="0" fontId="15" fillId="5" borderId="1" xfId="0" applyFont="1" applyFill="1" applyBorder="1" applyAlignment="1">
      <alignment horizontal="left"/>
    </xf>
    <xf numFmtId="0" fontId="14" fillId="5" borderId="1" xfId="0" applyFont="1" applyFill="1" applyBorder="1"/>
    <xf numFmtId="167" fontId="15" fillId="5" borderId="1" xfId="0" applyNumberFormat="1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Continuous"/>
    </xf>
    <xf numFmtId="0" fontId="15" fillId="5" borderId="14" xfId="0" applyFont="1" applyFill="1" applyBorder="1" applyAlignment="1">
      <alignment horizontal="centerContinuous"/>
    </xf>
    <xf numFmtId="0" fontId="15" fillId="5" borderId="15" xfId="0" applyFont="1" applyFill="1" applyBorder="1" applyAlignment="1">
      <alignment horizontal="centerContinuous"/>
    </xf>
    <xf numFmtId="0" fontId="15" fillId="5" borderId="16" xfId="0" applyFont="1" applyFill="1" applyBorder="1" applyAlignment="1">
      <alignment horizontal="centerContinuous"/>
    </xf>
    <xf numFmtId="167" fontId="15" fillId="5" borderId="17" xfId="0" applyNumberFormat="1" applyFont="1" applyFill="1" applyBorder="1" applyAlignment="1">
      <alignment horizontal="center"/>
    </xf>
    <xf numFmtId="167" fontId="15" fillId="5" borderId="18" xfId="0" applyNumberFormat="1" applyFont="1" applyFill="1" applyBorder="1" applyAlignment="1">
      <alignment horizontal="center"/>
    </xf>
    <xf numFmtId="0" fontId="15" fillId="5" borderId="1" xfId="0" applyFont="1" applyFill="1" applyBorder="1"/>
    <xf numFmtId="0" fontId="0" fillId="0" borderId="0" xfId="0" applyFill="1" applyAlignment="1">
      <alignment horizontal="left" indent="1"/>
    </xf>
    <xf numFmtId="166" fontId="12" fillId="3" borderId="4" xfId="2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Continuous"/>
    </xf>
    <xf numFmtId="0" fontId="0" fillId="6" borderId="1" xfId="0" applyFill="1" applyBorder="1" applyAlignment="1">
      <alignment horizontal="centerContinuous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4" borderId="5" xfId="0" applyFont="1" applyFill="1" applyBorder="1"/>
    <xf numFmtId="168" fontId="9" fillId="4" borderId="5" xfId="0" applyNumberFormat="1" applyFont="1" applyFill="1" applyBorder="1"/>
    <xf numFmtId="169" fontId="7" fillId="4" borderId="7" xfId="0" applyNumberFormat="1" applyFont="1" applyFill="1" applyBorder="1"/>
    <xf numFmtId="169" fontId="9" fillId="4" borderId="2" xfId="0" applyNumberFormat="1" applyFont="1" applyFill="1" applyBorder="1"/>
    <xf numFmtId="169" fontId="7" fillId="4" borderId="5" xfId="0" applyNumberFormat="1" applyFont="1" applyFill="1" applyBorder="1"/>
    <xf numFmtId="169" fontId="7" fillId="4" borderId="0" xfId="0" applyNumberFormat="1" applyFont="1" applyFill="1" applyBorder="1"/>
    <xf numFmtId="169" fontId="7" fillId="0" borderId="2" xfId="0" applyNumberFormat="1" applyFont="1" applyBorder="1"/>
    <xf numFmtId="169" fontId="7" fillId="0" borderId="1" xfId="0" applyNumberFormat="1" applyFont="1" applyBorder="1"/>
    <xf numFmtId="169" fontId="6" fillId="0" borderId="7" xfId="0" applyNumberFormat="1" applyFont="1" applyBorder="1"/>
    <xf numFmtId="169" fontId="6" fillId="0" borderId="5" xfId="0" applyNumberFormat="1" applyFont="1" applyBorder="1"/>
    <xf numFmtId="169" fontId="6" fillId="0" borderId="8" xfId="0" applyNumberFormat="1" applyFont="1" applyBorder="1"/>
    <xf numFmtId="169" fontId="9" fillId="4" borderId="10" xfId="0" applyNumberFormat="1" applyFont="1" applyFill="1" applyBorder="1"/>
    <xf numFmtId="0" fontId="11" fillId="4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8" fontId="7" fillId="4" borderId="5" xfId="0" applyNumberFormat="1" applyFont="1" applyFill="1" applyBorder="1"/>
    <xf numFmtId="164" fontId="10" fillId="0" borderId="0" xfId="0" applyNumberFormat="1" applyFont="1" applyBorder="1" applyAlignment="1">
      <alignment horizontal="center"/>
    </xf>
    <xf numFmtId="0" fontId="5" fillId="6" borderId="1" xfId="0" applyFont="1" applyFill="1" applyBorder="1"/>
    <xf numFmtId="0" fontId="0" fillId="6" borderId="1" xfId="0" applyFill="1" applyBorder="1"/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6" fillId="0" borderId="0" xfId="0" applyNumberFormat="1" applyFont="1" applyBorder="1" applyAlignment="1">
      <alignment horizontal="centerContinuous"/>
    </xf>
  </cellXfs>
  <cellStyles count="3">
    <cellStyle name="Normal" xfId="0" builtinId="0"/>
    <cellStyle name="Normal 2" xfId="1"/>
    <cellStyle name="Note" xfId="2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AA112"/>
  <sheetViews>
    <sheetView showGridLines="0" tabSelected="1" zoomScaleNormal="100" workbookViewId="0">
      <selection activeCell="B2" sqref="B2"/>
    </sheetView>
  </sheetViews>
  <sheetFormatPr defaultRowHeight="14.4" x14ac:dyDescent="0.3"/>
  <cols>
    <col min="1" max="2" width="2.6640625" customWidth="1"/>
    <col min="3" max="14" width="10.77734375" customWidth="1"/>
    <col min="15" max="16" width="2.6640625" customWidth="1"/>
    <col min="17" max="25" width="10.77734375" customWidth="1"/>
  </cols>
  <sheetData>
    <row r="2" spans="2:25" x14ac:dyDescent="0.3">
      <c r="B2" s="3" t="s">
        <v>73</v>
      </c>
    </row>
    <row r="3" spans="2:25" x14ac:dyDescent="0.3">
      <c r="B3" s="8" t="s">
        <v>70</v>
      </c>
    </row>
    <row r="5" spans="2:25" x14ac:dyDescent="0.3">
      <c r="B5" s="88" t="s">
        <v>88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P5" s="126" t="s">
        <v>74</v>
      </c>
      <c r="Q5" s="127"/>
      <c r="R5" s="127"/>
      <c r="S5" s="127"/>
      <c r="T5" s="127"/>
      <c r="U5" s="127"/>
      <c r="V5" s="127"/>
      <c r="W5" s="127"/>
      <c r="X5" s="127"/>
      <c r="Y5" s="127"/>
    </row>
    <row r="6" spans="2:25" x14ac:dyDescent="0.3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5" x14ac:dyDescent="0.3">
      <c r="C7" s="1" t="s">
        <v>61</v>
      </c>
      <c r="D7" s="1"/>
      <c r="E7" s="1"/>
      <c r="F7" s="1"/>
      <c r="G7" s="99">
        <v>0.3</v>
      </c>
      <c r="H7" s="1"/>
      <c r="I7" s="1" t="s">
        <v>71</v>
      </c>
      <c r="J7" s="1"/>
      <c r="K7" s="1"/>
      <c r="L7" s="1"/>
      <c r="M7" s="15">
        <v>40</v>
      </c>
      <c r="N7" s="1"/>
      <c r="Q7" t="s">
        <v>92</v>
      </c>
    </row>
    <row r="8" spans="2:25" x14ac:dyDescent="0.3">
      <c r="C8" s="1" t="s">
        <v>62</v>
      </c>
      <c r="D8" s="1"/>
      <c r="E8" s="1"/>
      <c r="F8" s="1"/>
      <c r="G8" s="99">
        <v>0.4</v>
      </c>
      <c r="H8" s="1"/>
      <c r="I8" s="5" t="s">
        <v>60</v>
      </c>
      <c r="J8" s="1"/>
      <c r="K8" s="1"/>
      <c r="L8" s="1"/>
      <c r="M8" s="29">
        <v>30</v>
      </c>
      <c r="N8" s="1"/>
      <c r="Q8" t="s">
        <v>75</v>
      </c>
    </row>
    <row r="9" spans="2:25" x14ac:dyDescent="0.3">
      <c r="C9" s="1"/>
      <c r="D9" s="1"/>
      <c r="E9" s="1"/>
      <c r="F9" s="1"/>
      <c r="G9" s="1"/>
      <c r="H9" s="1"/>
      <c r="N9" s="1"/>
    </row>
    <row r="10" spans="2:25" x14ac:dyDescent="0.3">
      <c r="C10" t="s">
        <v>63</v>
      </c>
      <c r="G10" s="84">
        <f>+Offer_Price_per_Share*M8</f>
        <v>1200</v>
      </c>
      <c r="H10" s="1"/>
      <c r="I10" s="5" t="s">
        <v>27</v>
      </c>
      <c r="M10" s="99">
        <v>0.03</v>
      </c>
      <c r="N10" s="1"/>
      <c r="Q10" t="s">
        <v>76</v>
      </c>
    </row>
    <row r="11" spans="2:25" x14ac:dyDescent="0.3">
      <c r="H11" s="1"/>
      <c r="I11" s="5" t="s">
        <v>65</v>
      </c>
      <c r="J11" s="1"/>
      <c r="K11" s="1"/>
      <c r="L11" s="1"/>
      <c r="M11" s="99">
        <v>0.4</v>
      </c>
      <c r="N11" s="1"/>
      <c r="Q11" t="s">
        <v>77</v>
      </c>
    </row>
    <row r="12" spans="2:25" x14ac:dyDescent="0.3">
      <c r="C12" t="str">
        <f>"Equity Value of Existing "&amp;TEXT(G7,"0.0%")&amp;" Stake in Target:"</f>
        <v>Equity Value of Existing 30.0% Stake in Target:</v>
      </c>
      <c r="G12" s="27">
        <f>+G7*G10</f>
        <v>360</v>
      </c>
      <c r="H12" s="1"/>
      <c r="N12" s="1"/>
    </row>
    <row r="13" spans="2:25" x14ac:dyDescent="0.3">
      <c r="C13" t="str">
        <f>"Purchase Equity Value of Additional "&amp;TEXT(G8,"0.0%")&amp;":"</f>
        <v>Purchase Equity Value of Additional 40.0%:</v>
      </c>
      <c r="G13" s="27">
        <f>+G8*G10</f>
        <v>480</v>
      </c>
      <c r="H13" s="1"/>
      <c r="N13" s="1"/>
      <c r="Q13" t="s">
        <v>78</v>
      </c>
    </row>
    <row r="14" spans="2:25" x14ac:dyDescent="0.3">
      <c r="C14" s="16" t="str">
        <f>"Equity Value of Total "&amp;TEXT(G7+G8,"0.0%")&amp;" Stake in Target:"</f>
        <v>Equity Value of Total 70.0% Stake in Target:</v>
      </c>
      <c r="D14" s="13"/>
      <c r="E14" s="13"/>
      <c r="F14" s="13"/>
      <c r="G14" s="17">
        <f>SUM(G12:G13)</f>
        <v>840</v>
      </c>
      <c r="H14" s="1"/>
      <c r="I14" s="1"/>
      <c r="J14" s="1"/>
      <c r="K14" s="1"/>
      <c r="L14" s="1"/>
      <c r="M14" s="1"/>
      <c r="N14" s="1"/>
      <c r="Q14" t="s">
        <v>79</v>
      </c>
    </row>
    <row r="15" spans="2:25" x14ac:dyDescent="0.3">
      <c r="H15" s="1"/>
      <c r="N15" s="1"/>
    </row>
    <row r="16" spans="2:25" x14ac:dyDescent="0.3">
      <c r="C16" s="103" t="s">
        <v>64</v>
      </c>
      <c r="D16" s="102"/>
      <c r="E16" s="102"/>
      <c r="F16" s="102" t="s">
        <v>58</v>
      </c>
      <c r="G16" s="102" t="s">
        <v>26</v>
      </c>
      <c r="H16" s="1"/>
      <c r="N16" s="1"/>
      <c r="Q16" t="s">
        <v>93</v>
      </c>
    </row>
    <row r="17" spans="2:25" x14ac:dyDescent="0.3">
      <c r="C17" s="7" t="s">
        <v>66</v>
      </c>
      <c r="D17" s="1"/>
      <c r="E17" s="1"/>
      <c r="F17" s="99">
        <f>1/3</f>
        <v>0.33333333333333331</v>
      </c>
      <c r="G17" s="84">
        <f>+F17*G$13</f>
        <v>160</v>
      </c>
      <c r="H17" s="1"/>
      <c r="N17" s="1"/>
      <c r="Q17" t="s">
        <v>94</v>
      </c>
    </row>
    <row r="18" spans="2:25" x14ac:dyDescent="0.3">
      <c r="C18" s="7" t="s">
        <v>67</v>
      </c>
      <c r="D18" s="1"/>
      <c r="E18" s="1"/>
      <c r="F18" s="99">
        <f>1/3</f>
        <v>0.33333333333333331</v>
      </c>
      <c r="G18" s="27">
        <f t="shared" ref="G18:G19" si="0">+F18*G$13</f>
        <v>160</v>
      </c>
      <c r="N18" s="1"/>
    </row>
    <row r="19" spans="2:25" x14ac:dyDescent="0.3">
      <c r="C19" s="7" t="s">
        <v>68</v>
      </c>
      <c r="D19" s="1"/>
      <c r="E19" s="1"/>
      <c r="F19" s="125">
        <f>MAX(0,1-F18-F17)</f>
        <v>0.33333333333333343</v>
      </c>
      <c r="G19" s="27">
        <f t="shared" si="0"/>
        <v>160.00000000000006</v>
      </c>
      <c r="P19" s="126" t="s">
        <v>104</v>
      </c>
      <c r="Q19" s="127"/>
      <c r="R19" s="127"/>
      <c r="S19" s="127"/>
      <c r="T19" s="127"/>
      <c r="U19" s="127"/>
      <c r="V19" s="127"/>
      <c r="W19" s="127"/>
      <c r="X19" s="127"/>
      <c r="Y19" s="127"/>
    </row>
    <row r="21" spans="2:25" x14ac:dyDescent="0.3">
      <c r="B21" s="97" t="s">
        <v>89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Q21" t="s">
        <v>95</v>
      </c>
    </row>
    <row r="22" spans="2:25" x14ac:dyDescent="0.3">
      <c r="Q22" t="s">
        <v>96</v>
      </c>
    </row>
    <row r="23" spans="2:25" x14ac:dyDescent="0.3">
      <c r="C23" s="100" t="s">
        <v>29</v>
      </c>
      <c r="D23" s="100"/>
      <c r="E23" s="100"/>
      <c r="F23" s="101"/>
      <c r="G23" s="100"/>
      <c r="I23" s="100" t="s">
        <v>33</v>
      </c>
      <c r="J23" s="101"/>
      <c r="K23" s="101"/>
      <c r="L23" s="101"/>
      <c r="M23" s="101"/>
    </row>
    <row r="24" spans="2:25" x14ac:dyDescent="0.3">
      <c r="C24" s="98" t="s">
        <v>0</v>
      </c>
      <c r="D24" s="80"/>
      <c r="E24" s="80"/>
      <c r="F24" s="80"/>
      <c r="G24" s="81">
        <f>+G17</f>
        <v>160</v>
      </c>
      <c r="I24" s="98" t="str">
        <f>+C13</f>
        <v>Purchase Equity Value of Additional 40.0%:</v>
      </c>
      <c r="J24" s="80"/>
      <c r="K24" s="80"/>
      <c r="L24" s="80"/>
      <c r="M24" s="81">
        <f>+G13</f>
        <v>480</v>
      </c>
      <c r="Q24" t="s">
        <v>97</v>
      </c>
    </row>
    <row r="25" spans="2:25" x14ac:dyDescent="0.3">
      <c r="C25" s="98" t="s">
        <v>1</v>
      </c>
      <c r="D25" s="80"/>
      <c r="E25" s="80"/>
      <c r="F25" s="80"/>
      <c r="G25" s="82">
        <f t="shared" ref="G25:G26" si="1">+G18</f>
        <v>160</v>
      </c>
      <c r="I25" s="98" t="s">
        <v>34</v>
      </c>
      <c r="J25" s="80"/>
      <c r="K25" s="80"/>
      <c r="L25" s="80"/>
      <c r="M25" s="82">
        <f>+M10*G18</f>
        <v>4.8</v>
      </c>
    </row>
    <row r="26" spans="2:25" x14ac:dyDescent="0.3">
      <c r="C26" s="98" t="s">
        <v>30</v>
      </c>
      <c r="D26" s="80"/>
      <c r="E26" s="80"/>
      <c r="F26" s="5"/>
      <c r="G26" s="82">
        <f t="shared" si="1"/>
        <v>160.00000000000006</v>
      </c>
      <c r="I26" s="12" t="s">
        <v>35</v>
      </c>
      <c r="J26" s="13"/>
      <c r="K26" s="13"/>
      <c r="L26" s="13"/>
      <c r="M26" s="17">
        <f>SUM(M24:M25)</f>
        <v>484.8</v>
      </c>
      <c r="Q26" s="3" t="s">
        <v>98</v>
      </c>
    </row>
    <row r="27" spans="2:25" x14ac:dyDescent="0.3">
      <c r="C27" s="98" t="s">
        <v>31</v>
      </c>
      <c r="D27" s="80"/>
      <c r="E27" s="80"/>
      <c r="F27" s="83"/>
      <c r="G27" s="82">
        <f>+M26-SUM(G24:G26)</f>
        <v>4.7999999999999545</v>
      </c>
      <c r="I27" s="10"/>
      <c r="J27" s="1"/>
      <c r="K27" s="1"/>
      <c r="L27" s="1"/>
      <c r="M27" s="62"/>
    </row>
    <row r="28" spans="2:25" x14ac:dyDescent="0.3">
      <c r="C28" s="12" t="s">
        <v>32</v>
      </c>
      <c r="D28" s="13"/>
      <c r="E28" s="13"/>
      <c r="G28" s="17">
        <f>SUM(G24:G27)</f>
        <v>484.8</v>
      </c>
      <c r="Q28" t="s">
        <v>99</v>
      </c>
    </row>
    <row r="30" spans="2:25" x14ac:dyDescent="0.3">
      <c r="B30" s="88" t="s">
        <v>90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Q30" t="s">
        <v>100</v>
      </c>
    </row>
    <row r="31" spans="2:25" x14ac:dyDescent="0.3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Q31" t="s">
        <v>101</v>
      </c>
    </row>
    <row r="32" spans="2:25" x14ac:dyDescent="0.3">
      <c r="C32" s="103" t="s">
        <v>36</v>
      </c>
      <c r="D32" s="102"/>
      <c r="E32" s="102"/>
      <c r="F32" s="102"/>
      <c r="G32" s="102"/>
      <c r="H32" s="4"/>
      <c r="I32" s="103" t="s">
        <v>45</v>
      </c>
      <c r="J32" s="102"/>
      <c r="K32" s="102"/>
      <c r="L32" s="102"/>
      <c r="M32" s="102"/>
    </row>
    <row r="33" spans="2:27" x14ac:dyDescent="0.3">
      <c r="C33" s="11" t="str">
        <f>+C10</f>
        <v>Purchase Equity Value of 100% of Target:</v>
      </c>
      <c r="D33" s="30"/>
      <c r="E33" s="30"/>
      <c r="F33" s="30"/>
      <c r="G33" s="74">
        <f>+G10</f>
        <v>1200</v>
      </c>
      <c r="H33" s="30"/>
      <c r="I33" s="11" t="s">
        <v>46</v>
      </c>
      <c r="J33" s="30"/>
      <c r="K33" s="30"/>
      <c r="L33" s="30"/>
      <c r="M33" s="99">
        <v>0.1</v>
      </c>
      <c r="Q33" t="s">
        <v>102</v>
      </c>
    </row>
    <row r="34" spans="2:27" x14ac:dyDescent="0.3">
      <c r="C34" s="11" t="s">
        <v>37</v>
      </c>
      <c r="D34" s="30"/>
      <c r="E34" s="30"/>
      <c r="F34" s="30"/>
      <c r="G34" s="78">
        <f>-H82</f>
        <v>-777.01799999999992</v>
      </c>
      <c r="H34" s="30"/>
      <c r="I34" s="11" t="s">
        <v>47</v>
      </c>
      <c r="J34" s="30"/>
      <c r="K34" s="30"/>
      <c r="L34" s="30"/>
      <c r="M34" s="74">
        <f>+M33*H56</f>
        <v>14.896600000000001</v>
      </c>
    </row>
    <row r="35" spans="2:27" x14ac:dyDescent="0.3">
      <c r="C35" s="11" t="s">
        <v>38</v>
      </c>
      <c r="D35" s="30"/>
      <c r="E35" s="30"/>
      <c r="F35" s="30"/>
      <c r="G35" s="78">
        <f>+H57</f>
        <v>1.819</v>
      </c>
      <c r="H35" s="30"/>
      <c r="I35" s="11"/>
      <c r="J35" s="30"/>
      <c r="K35" s="30"/>
      <c r="L35" s="30"/>
      <c r="M35" s="30"/>
      <c r="Q35" t="s">
        <v>103</v>
      </c>
    </row>
    <row r="36" spans="2:27" x14ac:dyDescent="0.3">
      <c r="C36" s="75" t="s">
        <v>39</v>
      </c>
      <c r="D36" s="76"/>
      <c r="E36" s="76"/>
      <c r="F36" s="76"/>
      <c r="G36" s="77">
        <f>SUM(G33:G35)</f>
        <v>424.8010000000001</v>
      </c>
      <c r="H36" s="30"/>
      <c r="I36" s="103" t="s">
        <v>48</v>
      </c>
      <c r="J36" s="102"/>
      <c r="K36" s="102"/>
      <c r="L36" s="102"/>
      <c r="M36" s="102"/>
    </row>
    <row r="37" spans="2:27" x14ac:dyDescent="0.3">
      <c r="C37" s="30"/>
      <c r="D37" s="30"/>
      <c r="E37" s="30"/>
      <c r="F37" s="30"/>
      <c r="G37" s="30"/>
      <c r="H37" s="30"/>
      <c r="I37" s="11" t="s">
        <v>49</v>
      </c>
      <c r="J37" s="30"/>
      <c r="K37" s="30"/>
      <c r="L37" s="30"/>
      <c r="M37" s="28">
        <f>+G36</f>
        <v>424.8010000000001</v>
      </c>
      <c r="P37" s="126" t="s">
        <v>105</v>
      </c>
      <c r="Q37" s="127"/>
      <c r="R37" s="127"/>
      <c r="S37" s="127"/>
      <c r="T37" s="127"/>
      <c r="U37" s="127"/>
      <c r="V37" s="127"/>
      <c r="W37" s="127"/>
      <c r="X37" s="127"/>
      <c r="Y37" s="127"/>
    </row>
    <row r="38" spans="2:27" x14ac:dyDescent="0.3">
      <c r="C38" s="11" t="s">
        <v>40</v>
      </c>
      <c r="D38" s="30"/>
      <c r="E38" s="30"/>
      <c r="F38" s="30"/>
      <c r="G38" s="78">
        <f>-PPE_Writeup</f>
        <v>-14.896600000000001</v>
      </c>
      <c r="H38" s="30"/>
      <c r="I38" s="11"/>
      <c r="J38" s="30"/>
      <c r="K38" s="30"/>
      <c r="L38" s="30"/>
      <c r="M38" s="30"/>
    </row>
    <row r="39" spans="2:27" x14ac:dyDescent="0.3">
      <c r="C39" s="11" t="s">
        <v>41</v>
      </c>
      <c r="D39" s="30"/>
      <c r="E39" s="30"/>
      <c r="F39" s="30"/>
      <c r="G39" s="78">
        <f>-Intangibles_Writeup</f>
        <v>-63.720150000000011</v>
      </c>
      <c r="H39" s="30"/>
      <c r="I39" s="11" t="s">
        <v>69</v>
      </c>
      <c r="J39" s="80"/>
      <c r="K39" s="80"/>
      <c r="L39" s="80"/>
      <c r="M39" s="99">
        <v>0.15</v>
      </c>
      <c r="N39" s="31"/>
      <c r="Q39" t="s">
        <v>106</v>
      </c>
    </row>
    <row r="40" spans="2:27" x14ac:dyDescent="0.3">
      <c r="C40" s="11" t="s">
        <v>42</v>
      </c>
      <c r="D40" s="5"/>
      <c r="E40" s="5"/>
      <c r="F40" s="5"/>
      <c r="G40" s="79">
        <f>-H76</f>
        <v>-11.157999999999999</v>
      </c>
      <c r="H40" s="30"/>
      <c r="I40" s="11" t="s">
        <v>50</v>
      </c>
      <c r="J40" s="80"/>
      <c r="K40" s="80"/>
      <c r="L40" s="80"/>
      <c r="M40" s="81">
        <f>+M39*M37</f>
        <v>63.720150000000011</v>
      </c>
    </row>
    <row r="41" spans="2:27" x14ac:dyDescent="0.3">
      <c r="C41" s="11" t="s">
        <v>43</v>
      </c>
      <c r="D41" s="30"/>
      <c r="E41" s="30"/>
      <c r="F41" s="30"/>
      <c r="G41" s="78">
        <f>+M42</f>
        <v>31.446700000000007</v>
      </c>
      <c r="H41" s="30"/>
      <c r="I41" s="11"/>
      <c r="J41" s="11"/>
      <c r="K41" s="11"/>
      <c r="L41" s="11"/>
      <c r="M41" s="11"/>
      <c r="Q41" t="s">
        <v>127</v>
      </c>
    </row>
    <row r="42" spans="2:27" x14ac:dyDescent="0.3">
      <c r="C42" s="75" t="s">
        <v>44</v>
      </c>
      <c r="D42" s="76"/>
      <c r="E42" s="76"/>
      <c r="F42" s="76"/>
      <c r="G42" s="77">
        <f>+G36+SUM(G38:G41)</f>
        <v>366.47295000000008</v>
      </c>
      <c r="H42" s="30"/>
      <c r="I42" s="5" t="s">
        <v>51</v>
      </c>
      <c r="J42" s="30"/>
      <c r="K42" s="30"/>
      <c r="L42" s="30"/>
      <c r="M42" s="74">
        <f>(+PPE_Writeup+Intangibles_Writeup)*Acquirer_Tax_Rate</f>
        <v>31.446700000000007</v>
      </c>
    </row>
    <row r="43" spans="2:27" x14ac:dyDescent="0.3">
      <c r="H43" s="30"/>
      <c r="N43" s="32"/>
      <c r="Q43" t="s">
        <v>126</v>
      </c>
    </row>
    <row r="44" spans="2:27" x14ac:dyDescent="0.3">
      <c r="B44" s="86"/>
      <c r="C44" s="87"/>
      <c r="D44" s="87"/>
      <c r="E44" s="87"/>
      <c r="F44" s="87"/>
      <c r="G44" s="91" t="s">
        <v>52</v>
      </c>
      <c r="H44" s="91" t="s">
        <v>53</v>
      </c>
      <c r="I44" s="93" t="s">
        <v>54</v>
      </c>
      <c r="J44" s="92"/>
      <c r="K44" s="94"/>
      <c r="L44" s="91" t="s">
        <v>17</v>
      </c>
      <c r="M44" s="91"/>
      <c r="N44" s="91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x14ac:dyDescent="0.3">
      <c r="B45" s="88" t="s">
        <v>91</v>
      </c>
      <c r="C45" s="89"/>
      <c r="D45" s="88"/>
      <c r="E45" s="88"/>
      <c r="F45" s="119" t="s">
        <v>24</v>
      </c>
      <c r="G45" s="90"/>
      <c r="H45" s="90"/>
      <c r="I45" s="95" t="s">
        <v>55</v>
      </c>
      <c r="J45" s="90" t="s">
        <v>56</v>
      </c>
      <c r="K45" s="96" t="s">
        <v>59</v>
      </c>
      <c r="L45" s="90"/>
      <c r="M45" s="90"/>
      <c r="N45" s="90"/>
      <c r="P45" s="126" t="s">
        <v>107</v>
      </c>
      <c r="Q45" s="127"/>
      <c r="R45" s="127"/>
      <c r="S45" s="127"/>
      <c r="T45" s="127"/>
      <c r="U45" s="127"/>
      <c r="V45" s="127"/>
      <c r="W45" s="127"/>
      <c r="X45" s="127"/>
      <c r="Y45" s="127"/>
      <c r="Z45" s="4"/>
      <c r="AA45" s="4"/>
    </row>
    <row r="46" spans="2:27" x14ac:dyDescent="0.3">
      <c r="I46" s="33"/>
      <c r="J46" s="13"/>
      <c r="K46" s="34"/>
      <c r="Z46" s="4"/>
      <c r="AA46" s="4"/>
    </row>
    <row r="47" spans="2:27" x14ac:dyDescent="0.3">
      <c r="C47" s="128" t="s">
        <v>80</v>
      </c>
      <c r="D47" s="129"/>
      <c r="E47" s="129"/>
      <c r="I47" s="35"/>
      <c r="J47" s="1"/>
      <c r="K47" s="36"/>
      <c r="P47" s="4"/>
      <c r="Q47" s="4" t="s">
        <v>108</v>
      </c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x14ac:dyDescent="0.3">
      <c r="C48" s="6" t="s">
        <v>6</v>
      </c>
      <c r="I48" s="35"/>
      <c r="J48" s="1"/>
      <c r="K48" s="36"/>
      <c r="P48" s="4"/>
      <c r="Q48" s="4" t="s">
        <v>109</v>
      </c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x14ac:dyDescent="0.3">
      <c r="C49" s="37" t="s">
        <v>16</v>
      </c>
      <c r="D49" s="38"/>
      <c r="E49" s="38"/>
      <c r="F49" s="116" t="s">
        <v>25</v>
      </c>
      <c r="G49" s="42">
        <v>59.252000000000002</v>
      </c>
      <c r="H49" s="42">
        <v>445.5</v>
      </c>
      <c r="I49" s="39">
        <v>0</v>
      </c>
      <c r="J49" s="40">
        <f>-G24-G27</f>
        <v>-164.79999999999995</v>
      </c>
      <c r="K49" s="41">
        <f>+G49+H49+I49+J49</f>
        <v>339.95200000000006</v>
      </c>
      <c r="L49" s="42"/>
      <c r="M49" s="42"/>
      <c r="N49" s="4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x14ac:dyDescent="0.3">
      <c r="C50" s="7" t="s">
        <v>12</v>
      </c>
      <c r="F50" s="117" t="s">
        <v>25</v>
      </c>
      <c r="G50" s="19">
        <v>63.152999999999999</v>
      </c>
      <c r="H50" s="19">
        <v>13.592000000000001</v>
      </c>
      <c r="I50" s="43">
        <v>0</v>
      </c>
      <c r="J50" s="19">
        <v>0</v>
      </c>
      <c r="K50" s="44">
        <f t="shared" ref="K50:K52" si="2">+G50+H50+I50+J50</f>
        <v>76.745000000000005</v>
      </c>
      <c r="L50" s="19"/>
      <c r="M50" s="19"/>
      <c r="N50" s="19"/>
      <c r="P50" s="4"/>
      <c r="Q50" s="4" t="s">
        <v>128</v>
      </c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 x14ac:dyDescent="0.3">
      <c r="C51" s="7" t="s">
        <v>13</v>
      </c>
      <c r="F51" s="117" t="s">
        <v>25</v>
      </c>
      <c r="G51" s="19">
        <v>599.48599999999999</v>
      </c>
      <c r="H51" s="19">
        <v>304.322</v>
      </c>
      <c r="I51" s="43">
        <v>0</v>
      </c>
      <c r="J51" s="19">
        <v>0</v>
      </c>
      <c r="K51" s="44">
        <f t="shared" si="2"/>
        <v>903.80799999999999</v>
      </c>
      <c r="L51" s="19"/>
      <c r="M51" s="19"/>
      <c r="N51" s="19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x14ac:dyDescent="0.3">
      <c r="C52" s="7" t="s">
        <v>9</v>
      </c>
      <c r="F52" s="118" t="s">
        <v>25</v>
      </c>
      <c r="G52" s="19">
        <v>93.206000000000003</v>
      </c>
      <c r="H52" s="19">
        <v>23.06</v>
      </c>
      <c r="I52" s="43">
        <v>0</v>
      </c>
      <c r="J52" s="19">
        <v>0</v>
      </c>
      <c r="K52" s="44">
        <f t="shared" si="2"/>
        <v>116.26600000000001</v>
      </c>
      <c r="L52" s="19"/>
      <c r="M52" s="19"/>
      <c r="N52" s="19"/>
      <c r="P52" s="4"/>
      <c r="Q52" s="30" t="s">
        <v>110</v>
      </c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 x14ac:dyDescent="0.3">
      <c r="C53" s="16" t="s">
        <v>3</v>
      </c>
      <c r="D53" s="13"/>
      <c r="E53" s="13"/>
      <c r="F53" s="117" t="s">
        <v>25</v>
      </c>
      <c r="G53" s="14">
        <f>SUM(G49:G52)</f>
        <v>815.09699999999998</v>
      </c>
      <c r="H53" s="14">
        <f>SUM(H49:H52)</f>
        <v>786.47399999999993</v>
      </c>
      <c r="I53" s="112"/>
      <c r="J53" s="113"/>
      <c r="K53" s="114">
        <f>SUM(K49:K52)</f>
        <v>1436.7710000000002</v>
      </c>
      <c r="L53" s="14"/>
      <c r="M53" s="14"/>
      <c r="N53" s="1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 x14ac:dyDescent="0.3">
      <c r="B54" s="1"/>
      <c r="I54" s="35"/>
      <c r="J54" s="1"/>
      <c r="K54" s="36"/>
      <c r="P54" s="4"/>
      <c r="Q54" s="6" t="s">
        <v>111</v>
      </c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2:27" x14ac:dyDescent="0.3">
      <c r="C55" s="6" t="s">
        <v>2</v>
      </c>
      <c r="I55" s="35"/>
      <c r="J55" s="1"/>
      <c r="K55" s="3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 x14ac:dyDescent="0.3">
      <c r="C56" s="47" t="s">
        <v>14</v>
      </c>
      <c r="D56" s="48"/>
      <c r="E56" s="48"/>
      <c r="F56" s="120" t="s">
        <v>25</v>
      </c>
      <c r="G56" s="49">
        <v>408.16199999999998</v>
      </c>
      <c r="H56" s="49">
        <v>148.96600000000001</v>
      </c>
      <c r="I56" s="106">
        <f>+PPE_Writeup</f>
        <v>14.896600000000001</v>
      </c>
      <c r="J56" s="49">
        <v>0</v>
      </c>
      <c r="K56" s="50">
        <f t="shared" ref="K56:K61" si="3">+G56+H56+I56+J56</f>
        <v>572.02459999999996</v>
      </c>
      <c r="L56" s="49"/>
      <c r="M56" s="49"/>
      <c r="N56" s="49"/>
      <c r="P56" s="4"/>
      <c r="Q56" s="6" t="s">
        <v>112</v>
      </c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 x14ac:dyDescent="0.3">
      <c r="C57" s="64" t="s">
        <v>4</v>
      </c>
      <c r="D57" s="52"/>
      <c r="E57" s="52"/>
      <c r="F57" s="121" t="s">
        <v>25</v>
      </c>
      <c r="G57" s="53">
        <v>126.003</v>
      </c>
      <c r="H57" s="53">
        <v>1.819</v>
      </c>
      <c r="I57" s="54">
        <f>+G42</f>
        <v>366.47295000000008</v>
      </c>
      <c r="J57" s="109">
        <f>-G35</f>
        <v>-1.819</v>
      </c>
      <c r="K57" s="55">
        <f t="shared" si="3"/>
        <v>492.47595000000007</v>
      </c>
      <c r="L57" s="53"/>
      <c r="M57" s="53"/>
      <c r="N57" s="5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 x14ac:dyDescent="0.3">
      <c r="C58" s="51" t="s">
        <v>11</v>
      </c>
      <c r="D58" s="52"/>
      <c r="E58" s="52"/>
      <c r="F58" s="121" t="s">
        <v>25</v>
      </c>
      <c r="G58" s="53">
        <v>58.027000000000001</v>
      </c>
      <c r="H58" s="53">
        <v>0</v>
      </c>
      <c r="I58" s="54">
        <f>+Intangibles_Writeup</f>
        <v>63.720150000000011</v>
      </c>
      <c r="J58" s="53">
        <v>0</v>
      </c>
      <c r="K58" s="55">
        <f t="shared" si="3"/>
        <v>121.74715</v>
      </c>
      <c r="L58" s="53"/>
      <c r="M58" s="53"/>
      <c r="N58" s="53"/>
      <c r="P58" s="4"/>
      <c r="Q58" s="6" t="s">
        <v>113</v>
      </c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27" x14ac:dyDescent="0.3">
      <c r="C59" s="51" t="s">
        <v>34</v>
      </c>
      <c r="D59" s="52"/>
      <c r="E59" s="52"/>
      <c r="F59" s="121" t="s">
        <v>25</v>
      </c>
      <c r="G59" s="53">
        <v>0</v>
      </c>
      <c r="H59" s="115">
        <v>0</v>
      </c>
      <c r="I59" s="54">
        <f>+M25</f>
        <v>4.8</v>
      </c>
      <c r="J59" s="53">
        <v>0</v>
      </c>
      <c r="K59" s="55">
        <f t="shared" si="3"/>
        <v>4.8</v>
      </c>
      <c r="L59" s="53"/>
      <c r="M59" s="53"/>
      <c r="N59" s="5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2:27" x14ac:dyDescent="0.3">
      <c r="C60" s="56" t="s">
        <v>116</v>
      </c>
      <c r="D60" s="57"/>
      <c r="E60" s="57"/>
      <c r="F60" s="122" t="s">
        <v>25</v>
      </c>
      <c r="G60" s="85">
        <f>+G7*G10</f>
        <v>360</v>
      </c>
      <c r="H60" s="58">
        <v>0</v>
      </c>
      <c r="I60" s="107">
        <v>0</v>
      </c>
      <c r="J60" s="85">
        <f>-G7*G10</f>
        <v>-360</v>
      </c>
      <c r="K60" s="60">
        <f t="shared" si="3"/>
        <v>0</v>
      </c>
      <c r="L60" s="58"/>
      <c r="M60" s="58"/>
      <c r="N60" s="58"/>
      <c r="P60" s="4"/>
      <c r="Q60" s="6" t="s">
        <v>114</v>
      </c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27" x14ac:dyDescent="0.3">
      <c r="C61" s="20" t="s">
        <v>5</v>
      </c>
      <c r="D61" s="2"/>
      <c r="E61" s="2"/>
      <c r="F61" s="118" t="s">
        <v>25</v>
      </c>
      <c r="G61" s="19">
        <v>5.125</v>
      </c>
      <c r="H61" s="19">
        <v>0.29799999999999999</v>
      </c>
      <c r="I61" s="43">
        <v>0</v>
      </c>
      <c r="J61" s="19">
        <v>0</v>
      </c>
      <c r="K61" s="44">
        <f t="shared" si="3"/>
        <v>5.423</v>
      </c>
      <c r="L61" s="19"/>
      <c r="M61" s="19"/>
      <c r="N61" s="1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7" x14ac:dyDescent="0.3">
      <c r="C62" s="6" t="s">
        <v>18</v>
      </c>
      <c r="F62" s="117" t="s">
        <v>25</v>
      </c>
      <c r="G62" s="14">
        <f>SUM(G56:G61)</f>
        <v>957.31700000000001</v>
      </c>
      <c r="H62" s="14">
        <f>SUM(H56:H61)</f>
        <v>151.083</v>
      </c>
      <c r="I62" s="45"/>
      <c r="J62" s="14"/>
      <c r="K62" s="46">
        <f>SUM(K56:K61)</f>
        <v>1196.4706999999999</v>
      </c>
      <c r="L62" s="14"/>
      <c r="M62" s="14"/>
      <c r="N62" s="14"/>
      <c r="P62" s="4"/>
      <c r="Q62" s="4" t="s">
        <v>115</v>
      </c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 x14ac:dyDescent="0.3">
      <c r="B63" s="9"/>
      <c r="I63" s="35"/>
      <c r="J63" s="1"/>
      <c r="K63" s="3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x14ac:dyDescent="0.3">
      <c r="C64" s="21" t="s">
        <v>19</v>
      </c>
      <c r="F64" s="123" t="s">
        <v>25</v>
      </c>
      <c r="G64" s="22">
        <f>+G53+G62</f>
        <v>1772.414</v>
      </c>
      <c r="H64" s="22">
        <f>+H53+H62</f>
        <v>937.5569999999999</v>
      </c>
      <c r="I64" s="61"/>
      <c r="J64" s="62"/>
      <c r="K64" s="63">
        <f>+K53+K62</f>
        <v>2633.2417</v>
      </c>
      <c r="L64" s="22"/>
      <c r="M64" s="22"/>
      <c r="N64" s="22"/>
      <c r="P64" s="4"/>
      <c r="Q64" s="6" t="s">
        <v>129</v>
      </c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3:27" x14ac:dyDescent="0.3">
      <c r="C65" s="9"/>
      <c r="I65" s="35"/>
      <c r="J65" s="1"/>
      <c r="K65" s="36"/>
      <c r="P65" s="4"/>
      <c r="Q65" s="30" t="s">
        <v>130</v>
      </c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3:27" x14ac:dyDescent="0.3">
      <c r="C66" s="130" t="s">
        <v>81</v>
      </c>
      <c r="D66" s="129"/>
      <c r="E66" s="129"/>
      <c r="I66" s="35"/>
      <c r="J66" s="1"/>
      <c r="K66" s="3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3:27" x14ac:dyDescent="0.3">
      <c r="C67" s="6" t="s">
        <v>83</v>
      </c>
      <c r="I67" s="35"/>
      <c r="J67" s="1"/>
      <c r="K67" s="36"/>
      <c r="P67" s="4"/>
      <c r="Q67" s="6" t="s">
        <v>117</v>
      </c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3:27" x14ac:dyDescent="0.3">
      <c r="C68" s="7" t="s">
        <v>10</v>
      </c>
      <c r="F68" s="117" t="s">
        <v>25</v>
      </c>
      <c r="G68" s="18">
        <v>148.762</v>
      </c>
      <c r="H68" s="18">
        <v>32.945999999999998</v>
      </c>
      <c r="I68" s="43">
        <v>0</v>
      </c>
      <c r="J68" s="19">
        <v>0</v>
      </c>
      <c r="K68" s="44">
        <f t="shared" ref="K68:K70" si="4">+G68+H68+I68+J68</f>
        <v>181.708</v>
      </c>
      <c r="L68" s="18"/>
      <c r="M68" s="18"/>
      <c r="N68" s="18"/>
      <c r="P68" s="4"/>
      <c r="Q68" s="30" t="s">
        <v>131</v>
      </c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3:27" x14ac:dyDescent="0.3">
      <c r="C69" s="7" t="s">
        <v>72</v>
      </c>
      <c r="F69" s="117" t="s">
        <v>25</v>
      </c>
      <c r="G69" s="19">
        <v>175.797</v>
      </c>
      <c r="H69" s="19">
        <v>115.023</v>
      </c>
      <c r="I69" s="43">
        <v>0</v>
      </c>
      <c r="J69" s="19">
        <v>0</v>
      </c>
      <c r="K69" s="44">
        <f t="shared" si="4"/>
        <v>290.82</v>
      </c>
      <c r="L69" s="19"/>
      <c r="M69" s="19"/>
      <c r="N69" s="1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3:27" x14ac:dyDescent="0.3">
      <c r="C70" s="7" t="s">
        <v>7</v>
      </c>
      <c r="F70" s="118" t="s">
        <v>25</v>
      </c>
      <c r="G70" s="19">
        <v>0.73</v>
      </c>
      <c r="H70" s="19">
        <v>0</v>
      </c>
      <c r="I70" s="43">
        <v>0</v>
      </c>
      <c r="J70" s="19">
        <v>0</v>
      </c>
      <c r="K70" s="44">
        <f t="shared" si="4"/>
        <v>0.73</v>
      </c>
      <c r="L70" s="19"/>
      <c r="M70" s="19"/>
      <c r="N70" s="19"/>
      <c r="P70" s="126" t="s">
        <v>118</v>
      </c>
      <c r="Q70" s="127"/>
      <c r="R70" s="127"/>
      <c r="S70" s="127"/>
      <c r="T70" s="127"/>
      <c r="U70" s="127"/>
      <c r="V70" s="127"/>
      <c r="W70" s="127"/>
      <c r="X70" s="127"/>
      <c r="Y70" s="127"/>
      <c r="Z70" s="4"/>
      <c r="AA70" s="4"/>
    </row>
    <row r="71" spans="3:27" x14ac:dyDescent="0.3">
      <c r="C71" s="16" t="s">
        <v>82</v>
      </c>
      <c r="D71" s="13"/>
      <c r="E71" s="13"/>
      <c r="F71" s="117" t="s">
        <v>25</v>
      </c>
      <c r="G71" s="14">
        <f>SUM(G68:G70)</f>
        <v>325.28899999999999</v>
      </c>
      <c r="H71" s="14">
        <f>SUM(H68:H70)</f>
        <v>147.96899999999999</v>
      </c>
      <c r="I71" s="45"/>
      <c r="J71" s="14"/>
      <c r="K71" s="46">
        <f>SUM(K68:K70)</f>
        <v>473.25800000000004</v>
      </c>
      <c r="L71" s="14"/>
      <c r="M71" s="14"/>
      <c r="N71" s="14"/>
      <c r="Z71" s="4"/>
      <c r="AA71" s="4"/>
    </row>
    <row r="72" spans="3:27" x14ac:dyDescent="0.3">
      <c r="C72" s="1"/>
      <c r="I72" s="35"/>
      <c r="J72" s="1"/>
      <c r="K72" s="36"/>
      <c r="P72" s="4"/>
      <c r="Q72" s="6" t="s">
        <v>119</v>
      </c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3:27" x14ac:dyDescent="0.3">
      <c r="C73" s="6" t="s">
        <v>84</v>
      </c>
      <c r="I73" s="35"/>
      <c r="J73" s="1"/>
      <c r="K73" s="36"/>
      <c r="P73" s="4"/>
      <c r="Q73" s="4" t="s">
        <v>120</v>
      </c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3:27" x14ac:dyDescent="0.3">
      <c r="C74" s="47" t="s">
        <v>86</v>
      </c>
      <c r="D74" s="48"/>
      <c r="E74" s="48"/>
      <c r="F74" s="120" t="s">
        <v>25</v>
      </c>
      <c r="G74" s="49">
        <v>97.5</v>
      </c>
      <c r="H74" s="49">
        <v>0</v>
      </c>
      <c r="I74" s="106">
        <v>0</v>
      </c>
      <c r="J74" s="108">
        <v>0</v>
      </c>
      <c r="K74" s="50">
        <f t="shared" ref="K74:K77" si="5">+G74+H74+I74+J74</f>
        <v>97.5</v>
      </c>
      <c r="L74" s="49"/>
      <c r="M74" s="49"/>
      <c r="N74" s="49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3:27" x14ac:dyDescent="0.3">
      <c r="C75" s="64" t="s">
        <v>57</v>
      </c>
      <c r="D75" s="52"/>
      <c r="E75" s="52"/>
      <c r="F75" s="121" t="s">
        <v>25</v>
      </c>
      <c r="G75" s="53">
        <v>0</v>
      </c>
      <c r="H75" s="53">
        <v>0</v>
      </c>
      <c r="I75" s="54">
        <v>0</v>
      </c>
      <c r="J75" s="109">
        <f>+G25</f>
        <v>160</v>
      </c>
      <c r="K75" s="55">
        <f t="shared" si="5"/>
        <v>160</v>
      </c>
      <c r="L75" s="53"/>
      <c r="M75" s="53"/>
      <c r="N75" s="53"/>
      <c r="P75" s="4"/>
      <c r="Q75" s="6" t="s">
        <v>121</v>
      </c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3:27" x14ac:dyDescent="0.3">
      <c r="C76" s="65" t="s">
        <v>87</v>
      </c>
      <c r="D76" s="57"/>
      <c r="E76" s="57"/>
      <c r="F76" s="122" t="s">
        <v>25</v>
      </c>
      <c r="G76" s="58">
        <v>109.292</v>
      </c>
      <c r="H76" s="58">
        <v>11.157999999999999</v>
      </c>
      <c r="I76" s="59">
        <f>+G40</f>
        <v>-11.157999999999999</v>
      </c>
      <c r="J76" s="85">
        <f>+M42</f>
        <v>31.446700000000007</v>
      </c>
      <c r="K76" s="60">
        <f t="shared" si="5"/>
        <v>140.73869999999999</v>
      </c>
      <c r="L76" s="58"/>
      <c r="M76" s="58"/>
      <c r="N76" s="58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3:27" x14ac:dyDescent="0.3">
      <c r="C77" s="7" t="s">
        <v>28</v>
      </c>
      <c r="F77" s="118" t="s">
        <v>25</v>
      </c>
      <c r="G77" s="23">
        <v>0</v>
      </c>
      <c r="H77" s="23">
        <v>1.4119999999999999</v>
      </c>
      <c r="I77" s="110">
        <v>0</v>
      </c>
      <c r="J77" s="111">
        <v>0</v>
      </c>
      <c r="K77" s="66">
        <f t="shared" si="5"/>
        <v>1.4119999999999999</v>
      </c>
      <c r="L77" s="23"/>
      <c r="M77" s="23"/>
      <c r="N77" s="23"/>
      <c r="P77" s="4"/>
      <c r="Q77" s="6" t="s">
        <v>122</v>
      </c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3:27" x14ac:dyDescent="0.3">
      <c r="C78" s="16" t="s">
        <v>85</v>
      </c>
      <c r="D78" s="13"/>
      <c r="E78" s="13"/>
      <c r="F78" s="117" t="s">
        <v>25</v>
      </c>
      <c r="G78" s="26">
        <f>SUM(G74:G77)</f>
        <v>206.792</v>
      </c>
      <c r="H78" s="26">
        <f>SUM(H74:H77)</f>
        <v>12.57</v>
      </c>
      <c r="I78" s="67"/>
      <c r="J78" s="26"/>
      <c r="K78" s="68">
        <f>SUM(K74:K77)</f>
        <v>399.65069999999997</v>
      </c>
      <c r="L78" s="26"/>
      <c r="M78" s="26"/>
      <c r="N78" s="26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3:27" x14ac:dyDescent="0.3">
      <c r="C79" s="1"/>
      <c r="I79" s="35"/>
      <c r="J79" s="1"/>
      <c r="K79" s="36"/>
      <c r="P79" s="4"/>
      <c r="Q79" s="6" t="s">
        <v>123</v>
      </c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3:27" x14ac:dyDescent="0.3">
      <c r="C80" s="6" t="s">
        <v>8</v>
      </c>
      <c r="F80" s="123" t="s">
        <v>25</v>
      </c>
      <c r="G80" s="22">
        <f>+G71+G78</f>
        <v>532.08100000000002</v>
      </c>
      <c r="H80" s="22">
        <f>+H71+H78</f>
        <v>160.53899999999999</v>
      </c>
      <c r="I80" s="61"/>
      <c r="J80" s="62"/>
      <c r="K80" s="63">
        <f>+K71+K78</f>
        <v>872.90869999999995</v>
      </c>
      <c r="L80" s="22"/>
      <c r="M80" s="22"/>
      <c r="N80" s="22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3:27" x14ac:dyDescent="0.3">
      <c r="C81" s="1"/>
      <c r="I81" s="35"/>
      <c r="J81" s="1"/>
      <c r="K81" s="36"/>
      <c r="P81" s="4"/>
      <c r="Q81" s="6" t="s">
        <v>124</v>
      </c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3:27" x14ac:dyDescent="0.3">
      <c r="C82" s="104" t="s">
        <v>15</v>
      </c>
      <c r="D82" s="48"/>
      <c r="E82" s="48"/>
      <c r="F82" s="120" t="s">
        <v>25</v>
      </c>
      <c r="G82" s="124">
        <f>+G64-G80</f>
        <v>1240.3330000000001</v>
      </c>
      <c r="H82" s="124">
        <f>+H64-H80</f>
        <v>777.01799999999992</v>
      </c>
      <c r="I82" s="106">
        <f>+G34</f>
        <v>-777.01799999999992</v>
      </c>
      <c r="J82" s="108">
        <f>+G26</f>
        <v>160.00000000000006</v>
      </c>
      <c r="K82" s="50">
        <f t="shared" ref="K82:K83" si="6">+G82+H82+I82+J82</f>
        <v>1400.3330000000001</v>
      </c>
      <c r="L82" s="105"/>
      <c r="M82" s="105"/>
      <c r="N82" s="105"/>
      <c r="P82" s="4"/>
      <c r="Q82" s="30" t="s">
        <v>125</v>
      </c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3:27" x14ac:dyDescent="0.3">
      <c r="C83" s="65" t="s">
        <v>23</v>
      </c>
      <c r="D83" s="57"/>
      <c r="E83" s="57"/>
      <c r="F83" s="122" t="s">
        <v>25</v>
      </c>
      <c r="G83" s="58">
        <v>0</v>
      </c>
      <c r="H83" s="58">
        <v>0</v>
      </c>
      <c r="I83" s="59">
        <v>0</v>
      </c>
      <c r="J83" s="85">
        <f>+G10-G14</f>
        <v>360</v>
      </c>
      <c r="K83" s="60">
        <f t="shared" si="6"/>
        <v>360</v>
      </c>
      <c r="L83" s="58"/>
      <c r="M83" s="58"/>
      <c r="N83" s="58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3:27" x14ac:dyDescent="0.3">
      <c r="C84" s="16" t="s">
        <v>20</v>
      </c>
      <c r="D84" s="13"/>
      <c r="E84" s="13"/>
      <c r="F84" s="117" t="s">
        <v>25</v>
      </c>
      <c r="G84" s="17">
        <f>SUM(G82:G83)</f>
        <v>1240.3330000000001</v>
      </c>
      <c r="H84" s="17">
        <f>SUM(H82:H83)</f>
        <v>777.01799999999992</v>
      </c>
      <c r="I84" s="69"/>
      <c r="J84" s="17"/>
      <c r="K84" s="70">
        <f>SUM(K82:K83)</f>
        <v>1760.3330000000001</v>
      </c>
      <c r="L84" s="17"/>
      <c r="M84" s="17"/>
      <c r="N84" s="17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3:27" x14ac:dyDescent="0.3">
      <c r="I85" s="35"/>
      <c r="J85" s="1"/>
      <c r="K85" s="36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3:27" x14ac:dyDescent="0.3">
      <c r="C86" s="3" t="s">
        <v>21</v>
      </c>
      <c r="F86" s="117" t="s">
        <v>25</v>
      </c>
      <c r="G86" s="22">
        <f>+G80+G84</f>
        <v>1772.4140000000002</v>
      </c>
      <c r="H86" s="22">
        <f>+H80+H84</f>
        <v>937.5569999999999</v>
      </c>
      <c r="I86" s="61"/>
      <c r="J86" s="62"/>
      <c r="K86" s="63">
        <f>+K80+K84</f>
        <v>2633.2417</v>
      </c>
      <c r="L86" s="22"/>
      <c r="M86" s="22"/>
      <c r="N86" s="2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3:27" x14ac:dyDescent="0.3">
      <c r="I87" s="35"/>
      <c r="J87" s="1"/>
      <c r="K87" s="36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3:27" x14ac:dyDescent="0.3">
      <c r="C88" s="24" t="s">
        <v>22</v>
      </c>
      <c r="E88" s="25"/>
      <c r="G88" s="25">
        <f>+G64-G86</f>
        <v>0</v>
      </c>
      <c r="H88" s="25">
        <f>+H64-H86</f>
        <v>0</v>
      </c>
      <c r="I88" s="71"/>
      <c r="J88" s="72"/>
      <c r="K88" s="73">
        <f>+K64-K86</f>
        <v>0</v>
      </c>
      <c r="L88" s="25"/>
      <c r="M88" s="25"/>
      <c r="N88" s="25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3:27" x14ac:dyDescent="0.3"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3:27" x14ac:dyDescent="0.3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3:27" x14ac:dyDescent="0.3"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3:27" x14ac:dyDescent="0.3"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3:27" x14ac:dyDescent="0.3"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3:27" x14ac:dyDescent="0.3"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3:27" x14ac:dyDescent="0.3"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3:27" x14ac:dyDescent="0.3"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6:27" x14ac:dyDescent="0.3"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6:27" x14ac:dyDescent="0.3"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6:27" x14ac:dyDescent="0.3"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6:27" x14ac:dyDescent="0.3"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6:27" x14ac:dyDescent="0.3"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6:27" x14ac:dyDescent="0.3"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6:27" x14ac:dyDescent="0.3"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6:27" x14ac:dyDescent="0.3"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6:27" x14ac:dyDescent="0.3"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6:27" x14ac:dyDescent="0.3"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6:27" x14ac:dyDescent="0.3"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6:27" x14ac:dyDescent="0.3"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6:27" x14ac:dyDescent="0.3"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6:27" x14ac:dyDescent="0.3"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6:27" x14ac:dyDescent="0.3"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6:27" x14ac:dyDescent="0.3"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</sheetData>
  <dataValidations count="4">
    <dataValidation type="decimal" operator="lessThanOrEqual" allowBlank="1" showInputMessage="1" showErrorMessage="1" error="Total Sum of % Cash, % Debt, % Stock CANNOT exceed 100%_x000a_" sqref="F18">
      <formula1>100%-F17-F19</formula1>
    </dataValidation>
    <dataValidation type="decimal" operator="lessThanOrEqual" allowBlank="1" showInputMessage="1" showErrorMessage="1" error="Total Sum of % Cash, % Debt, % Stock CANNOT exceed 100%" sqref="F17">
      <formula1>100%-F18-F19</formula1>
    </dataValidation>
    <dataValidation type="decimal" allowBlank="1" showInputMessage="1" showErrorMessage="1" sqref="G8">
      <formula1>0.5-G7</formula1>
      <formula2>1-G7</formula2>
    </dataValidation>
    <dataValidation type="decimal" allowBlank="1" showInputMessage="1" showErrorMessage="1" sqref="G7">
      <formula1>0</formula1>
      <formula2>0.499999999999999</formula2>
    </dataValidation>
  </dataValidations>
  <pageMargins left="0.7" right="0.7" top="0.75" bottom="0.75" header="0.3" footer="0.3"/>
  <pageSetup scale="64" orientation="portrait" horizontalDpi="300" verticalDpi="300" r:id="rId1"/>
  <rowBreaks count="1" manualBreakCount="1">
    <brk id="43" max="14" man="1"/>
  </rowBreaks>
  <ignoredErrors>
    <ignoredError sqref="K6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NCI-Purchase-Accounting</vt:lpstr>
      <vt:lpstr>Acquirer_Tax_Rate</vt:lpstr>
      <vt:lpstr>Intangibles_Writeup</vt:lpstr>
      <vt:lpstr>Offer_Price_per_Share</vt:lpstr>
      <vt:lpstr>PPE_Writeup</vt:lpstr>
      <vt:lpstr>'NCI-Purchase-Accounting'!Print_Area</vt:lpstr>
    </vt:vector>
  </TitlesOfParts>
  <Company>LENOVO 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2014-09-19T01:31:21Z</cp:lastPrinted>
  <dcterms:created xsi:type="dcterms:W3CDTF">2009-06-26T05:31:17Z</dcterms:created>
  <dcterms:modified xsi:type="dcterms:W3CDTF">2015-03-31T20:41:17Z</dcterms:modified>
</cp:coreProperties>
</file>