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Bank-Modeling\Commercial-Bank-Revenue-Model\"/>
    </mc:Choice>
  </mc:AlternateContent>
  <bookViews>
    <workbookView xWindow="120" yWindow="165" windowWidth="14070" windowHeight="6750"/>
  </bookViews>
  <sheets>
    <sheet name="Loans" sheetId="36" r:id="rId1"/>
  </sheets>
  <definedNames>
    <definedName name="CIQWBGuid" hidden="1">"fedf60f8-2cd9-49ba-9fee-91fc372c3a0f"</definedName>
    <definedName name="Company_Name">Loans!$D$7</definedName>
    <definedName name="Hist_Year">Loans!$D$8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"08/30/2015 13:55:30"</definedName>
    <definedName name="IQ_QTD" hidden="1">750000</definedName>
    <definedName name="IQ_TODAY" hidden="1">0</definedName>
    <definedName name="IQ_YTDMONTH" hidden="1">130000</definedName>
    <definedName name="_xlnm.Print_Area" localSheetId="0">Loans!$A$1:$O$72</definedName>
    <definedName name="Scenario">Loans!$D$11</definedName>
    <definedName name="Units">Loans!$D$9</definedName>
  </definedNames>
  <calcPr calcId="162913" calcMode="autoNoTable" iterate="1"/>
</workbook>
</file>

<file path=xl/calcChain.xml><?xml version="1.0" encoding="utf-8"?>
<calcChain xmlns="http://schemas.openxmlformats.org/spreadsheetml/2006/main">
  <c r="B2" i="36" l="1"/>
  <c r="N30" i="36" l="1"/>
  <c r="M30" i="36"/>
  <c r="L30" i="36"/>
  <c r="K30" i="36"/>
  <c r="J30" i="36"/>
  <c r="C71" i="36" l="1"/>
  <c r="C70" i="36"/>
  <c r="C69" i="36"/>
  <c r="I68" i="36"/>
  <c r="H68" i="36"/>
  <c r="G68" i="36"/>
  <c r="F68" i="36"/>
  <c r="E68" i="36"/>
  <c r="C68" i="36"/>
  <c r="C66" i="36"/>
  <c r="C65" i="36"/>
  <c r="C64" i="36"/>
  <c r="I63" i="36"/>
  <c r="H63" i="36"/>
  <c r="G63" i="36"/>
  <c r="F63" i="36"/>
  <c r="E63" i="36"/>
  <c r="C63" i="36"/>
  <c r="C61" i="36"/>
  <c r="C60" i="36"/>
  <c r="C59" i="36"/>
  <c r="I58" i="36"/>
  <c r="H58" i="36"/>
  <c r="G58" i="36"/>
  <c r="F58" i="36"/>
  <c r="E58" i="36"/>
  <c r="C58" i="36"/>
  <c r="C56" i="36"/>
  <c r="C55" i="36"/>
  <c r="C54" i="36"/>
  <c r="I53" i="36"/>
  <c r="H53" i="36"/>
  <c r="G53" i="36"/>
  <c r="F53" i="36"/>
  <c r="E53" i="36"/>
  <c r="C53" i="36"/>
  <c r="C51" i="36"/>
  <c r="C50" i="36"/>
  <c r="C49" i="36"/>
  <c r="C48" i="36"/>
  <c r="C47" i="36"/>
  <c r="I45" i="36"/>
  <c r="H45" i="36"/>
  <c r="G45" i="36"/>
  <c r="F45" i="36"/>
  <c r="E45" i="36"/>
  <c r="C45" i="36"/>
  <c r="I44" i="36"/>
  <c r="H44" i="36"/>
  <c r="G44" i="36"/>
  <c r="F44" i="36"/>
  <c r="E44" i="36"/>
  <c r="C44" i="36"/>
  <c r="I43" i="36"/>
  <c r="H43" i="36"/>
  <c r="G43" i="36"/>
  <c r="F43" i="36"/>
  <c r="E43" i="36"/>
  <c r="C43" i="36"/>
  <c r="I42" i="36"/>
  <c r="H42" i="36"/>
  <c r="G42" i="36"/>
  <c r="F42" i="36"/>
  <c r="E42" i="36"/>
  <c r="C42" i="36"/>
  <c r="C41" i="36"/>
  <c r="C37" i="36"/>
  <c r="C36" i="36"/>
  <c r="C35" i="36"/>
  <c r="C34" i="36"/>
  <c r="I33" i="36"/>
  <c r="I38" i="36" s="1"/>
  <c r="H33" i="36"/>
  <c r="H48" i="36" s="1"/>
  <c r="G33" i="36"/>
  <c r="G41" i="36" s="1"/>
  <c r="F33" i="36"/>
  <c r="F41" i="36" s="1"/>
  <c r="E33" i="36"/>
  <c r="E48" i="36" s="1"/>
  <c r="C33" i="36"/>
  <c r="I30" i="36"/>
  <c r="H30" i="36"/>
  <c r="G30" i="36"/>
  <c r="F30" i="36"/>
  <c r="E30" i="36"/>
  <c r="I21" i="36"/>
  <c r="H21" i="36"/>
  <c r="E21" i="36"/>
  <c r="E22" i="36" s="1"/>
  <c r="G16" i="36"/>
  <c r="G21" i="36" s="1"/>
  <c r="F16" i="36"/>
  <c r="I14" i="36"/>
  <c r="N68" i="36" l="1"/>
  <c r="J68" i="36"/>
  <c r="M68" i="36"/>
  <c r="L68" i="36"/>
  <c r="K68" i="36"/>
  <c r="M53" i="36"/>
  <c r="L53" i="36"/>
  <c r="N53" i="36"/>
  <c r="K53" i="36"/>
  <c r="J53" i="36"/>
  <c r="L58" i="36"/>
  <c r="K58" i="36"/>
  <c r="N58" i="36"/>
  <c r="J58" i="36"/>
  <c r="M58" i="36"/>
  <c r="N48" i="36"/>
  <c r="J48" i="36"/>
  <c r="M48" i="36"/>
  <c r="K48" i="36"/>
  <c r="L48" i="36"/>
  <c r="K63" i="36"/>
  <c r="N63" i="36"/>
  <c r="J63" i="36"/>
  <c r="L63" i="36"/>
  <c r="M63" i="36"/>
  <c r="E41" i="36"/>
  <c r="I22" i="36"/>
  <c r="I41" i="36"/>
  <c r="E38" i="36"/>
  <c r="H14" i="36"/>
  <c r="J14" i="36"/>
  <c r="H22" i="36"/>
  <c r="H41" i="36"/>
  <c r="I48" i="36"/>
  <c r="F38" i="36"/>
  <c r="G38" i="36"/>
  <c r="F21" i="36"/>
  <c r="H38" i="36"/>
  <c r="F48" i="36"/>
  <c r="G48" i="36"/>
  <c r="K14" i="36" l="1"/>
  <c r="G14" i="36"/>
  <c r="F22" i="36"/>
  <c r="G22" i="36"/>
  <c r="L14" i="36" l="1"/>
  <c r="F14" i="36"/>
  <c r="M14" i="36" l="1"/>
  <c r="E14" i="36"/>
  <c r="N14" i="36" l="1"/>
</calcChain>
</file>

<file path=xl/comments1.xml><?xml version="1.0" encoding="utf-8"?>
<comments xmlns="http://schemas.openxmlformats.org/spreadsheetml/2006/main">
  <authors>
    <author>BIWS</author>
    <author>briandc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Commercial Lending + Other, pg. 9 of 2012 report.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Commercial Lending + Other, pg. 9 of 2012 report.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Source: UK ONS, ABMI seasonally adjusted chained volume GDP.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hard-coded figure for FY 09 from UK ONS data.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 Montfort report. 152 for BTL residential mortgages, from the Telegraph article.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 Montfort report. 159 for BTL residential mortgages, from the Telegraph article.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 Montfort report. 165 for BTL residential mortgages, from the Telegraph article.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Commercial Property + Residential Mortgages, pg. 52 of Prospectus. Technically Year End 2013 if you read the footnotes.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165.2 for commercial property, per the BPF article. 188 for BTL residential mortgages, from the Telegraph article.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6% average growth rate since the financial crisis, per the Small Business Finance report.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6% average growth rate since the financial crisis, per the Small Business Finance report.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6% average growth rate since the financial crisis, per the Small Business Finance report.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8% growth mentioned in prospectus, pg. 55.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52 of prospectus.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F35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H35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"Total Advances" for Q4 from ABFA data (Excel file).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chart on pg. 58 of prospectus.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12% growth estimate from Mintel report excerpt.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Nostrum Group article cites ~13% growth in the personal loans market, which is the bulk of this figure.</t>
        </r>
      </text>
    </comment>
  </commentList>
</comments>
</file>

<file path=xl/sharedStrings.xml><?xml version="1.0" encoding="utf-8"?>
<sst xmlns="http://schemas.openxmlformats.org/spreadsheetml/2006/main" count="72" uniqueCount="31">
  <si>
    <t>Company Name:</t>
  </si>
  <si>
    <t>Last Historical Year:</t>
  </si>
  <si>
    <t>Historical - Net of Charge-Offs</t>
  </si>
  <si>
    <t>Projected - Prior to Charge-Offs</t>
  </si>
  <si>
    <t>Conversion Units:</t>
  </si>
  <si>
    <t>Selected Scenario</t>
  </si>
  <si>
    <t>Downside</t>
  </si>
  <si>
    <t>Base</t>
  </si>
  <si>
    <t>Upside</t>
  </si>
  <si>
    <t>£ M</t>
  </si>
  <si>
    <t>Units:</t>
  </si>
  <si>
    <t>Commercial Mortgages:</t>
  </si>
  <si>
    <t>Asset Finance:</t>
  </si>
  <si>
    <t>Business Credit:</t>
  </si>
  <si>
    <t>Secured Lending:</t>
  </si>
  <si>
    <t>Consumer Lending:</t>
  </si>
  <si>
    <t>Total Loans and Advances to Customers:</t>
  </si>
  <si>
    <t>Total Loan Portfolio Growth Rate:</t>
  </si>
  <si>
    <t>Gross Loans:</t>
  </si>
  <si>
    <t>%</t>
  </si>
  <si>
    <t>Loan Portfolio Projections:</t>
  </si>
  <si>
    <t>United Kingdom Nominal GDP:</t>
  </si>
  <si>
    <t>£ B</t>
  </si>
  <si>
    <t>Total Addressable Lending Market:</t>
  </si>
  <si>
    <t>Total Addressable Loan Markets by Segment:</t>
  </si>
  <si>
    <t>Selected Nominal GDP Growth Rate:</t>
  </si>
  <si>
    <t>Addressable Lending Market Sizes as %'s of Nominal GDP:</t>
  </si>
  <si>
    <t>General Assumptions:</t>
  </si>
  <si>
    <t>UK Nominal GDP Growth Rates:</t>
  </si>
  <si>
    <t>Shawbrook Group PLC</t>
  </si>
  <si>
    <t>(GBP £ in Millions Except Per Share and Per Unit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</si>
</sst>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_);_(* \(#,##0.0\);_(* &quot;-&quot;_);_(@_)"/>
    <numFmt numFmtId="165" formatCode="0.0%_);\(0.0%\);\-_%_);@_)"/>
    <numFmt numFmtId="166" formatCode="#,##0_);\(#,##0\);\-_);@_)"/>
    <numFmt numFmtId="167" formatCode="_(\£* #,##0.0_);_(\£* \(#,##0.0\);_(\£* &quot;-&quot;??_);_(@_)"/>
    <numFmt numFmtId="168" formatCode="_-* #,##0.0_-;\-* #,##0.0_-;_-* &quot;-&quot;??_-;_-@_-"/>
    <numFmt numFmtId="169" formatCode="0.00%_);\(0.00%\);\-_%_);@_)"/>
    <numFmt numFmtId="170" formatCode="yyyy\-mm\-dd"/>
    <numFmt numFmtId="171" formatCode="&quot;FY&quot;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9">
    <xf numFmtId="0" fontId="0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Alignment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165" fontId="0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centerContinuous"/>
    </xf>
    <xf numFmtId="0" fontId="6" fillId="3" borderId="0" xfId="0" applyFont="1" applyFill="1" applyBorder="1"/>
    <xf numFmtId="0" fontId="6" fillId="3" borderId="5" xfId="0" applyFont="1" applyFill="1" applyBorder="1" applyAlignment="1">
      <alignment horizontal="centerContinuous"/>
    </xf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165" fontId="12" fillId="2" borderId="3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8" fillId="0" borderId="0" xfId="0" applyFont="1"/>
    <xf numFmtId="0" fontId="0" fillId="0" borderId="0" xfId="0" applyFont="1" applyFill="1" applyBorder="1"/>
    <xf numFmtId="165" fontId="12" fillId="2" borderId="6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/>
    </xf>
    <xf numFmtId="165" fontId="12" fillId="2" borderId="7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0" fillId="0" borderId="1" xfId="0" applyFont="1" applyFill="1" applyBorder="1" applyAlignment="1">
      <alignment horizontal="left" indent="1"/>
    </xf>
    <xf numFmtId="165" fontId="17" fillId="0" borderId="0" xfId="0" applyNumberFormat="1" applyFont="1" applyFill="1" applyBorder="1" applyAlignment="1">
      <alignment horizontal="right"/>
    </xf>
    <xf numFmtId="169" fontId="12" fillId="2" borderId="3" xfId="0" applyNumberFormat="1" applyFont="1" applyFill="1" applyBorder="1" applyAlignment="1">
      <alignment horizontal="right"/>
    </xf>
    <xf numFmtId="169" fontId="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65" fontId="14" fillId="0" borderId="0" xfId="0" applyNumberFormat="1" applyFont="1" applyBorder="1" applyAlignment="1">
      <alignment horizontal="right"/>
    </xf>
    <xf numFmtId="171" fontId="6" fillId="4" borderId="1" xfId="0" applyNumberFormat="1" applyFont="1" applyFill="1" applyBorder="1" applyAlignment="1">
      <alignment horizontal="center"/>
    </xf>
    <xf numFmtId="171" fontId="6" fillId="4" borderId="8" xfId="0" applyNumberFormat="1" applyFont="1" applyFill="1" applyBorder="1" applyAlignment="1">
      <alignment horizontal="center"/>
    </xf>
    <xf numFmtId="166" fontId="12" fillId="2" borderId="3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169" fontId="12" fillId="2" borderId="7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/>
    </xf>
    <xf numFmtId="165" fontId="12" fillId="2" borderId="9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169" fontId="0" fillId="5" borderId="1" xfId="0" applyNumberFormat="1" applyFont="1" applyFill="1" applyBorder="1" applyAlignment="1">
      <alignment horizontal="right"/>
    </xf>
    <xf numFmtId="165" fontId="17" fillId="5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14" fillId="0" borderId="0" xfId="0" applyFont="1" applyBorder="1" applyAlignment="1"/>
    <xf numFmtId="0" fontId="6" fillId="3" borderId="0" xfId="0" applyFont="1" applyFill="1" applyBorder="1" applyAlignment="1"/>
    <xf numFmtId="0" fontId="15" fillId="3" borderId="0" xfId="0" applyFont="1" applyFill="1" applyBorder="1" applyAlignment="1"/>
    <xf numFmtId="0" fontId="6" fillId="3" borderId="1" xfId="0" applyFont="1" applyFill="1" applyBorder="1" applyAlignment="1"/>
    <xf numFmtId="0" fontId="8" fillId="5" borderId="1" xfId="0" applyFont="1" applyFill="1" applyBorder="1" applyAlignment="1"/>
    <xf numFmtId="0" fontId="0" fillId="0" borderId="0" xfId="0" applyFont="1" applyFill="1" applyBorder="1" applyAlignment="1"/>
    <xf numFmtId="0" fontId="8" fillId="0" borderId="0" xfId="0" applyFont="1" applyBorder="1" applyAlignment="1"/>
    <xf numFmtId="0" fontId="9" fillId="0" borderId="0" xfId="0" applyFont="1" applyFill="1" applyBorder="1" applyAlignment="1"/>
    <xf numFmtId="0" fontId="16" fillId="5" borderId="1" xfId="0" applyFont="1" applyFill="1" applyBorder="1" applyAlignment="1"/>
    <xf numFmtId="37" fontId="8" fillId="5" borderId="1" xfId="0" applyNumberFormat="1" applyFont="1" applyFill="1" applyBorder="1" applyAlignment="1"/>
    <xf numFmtId="167" fontId="12" fillId="0" borderId="0" xfId="0" applyNumberFormat="1" applyFont="1" applyFill="1" applyBorder="1" applyAlignment="1"/>
    <xf numFmtId="167" fontId="10" fillId="0" borderId="0" xfId="0" applyNumberFormat="1" applyFont="1" applyFill="1" applyBorder="1" applyAlignment="1"/>
    <xf numFmtId="167" fontId="10" fillId="0" borderId="0" xfId="0" applyNumberFormat="1" applyFont="1" applyBorder="1" applyAlignment="1"/>
    <xf numFmtId="164" fontId="10" fillId="0" borderId="0" xfId="0" applyNumberFormat="1" applyFont="1" applyBorder="1" applyAlignment="1"/>
    <xf numFmtId="0" fontId="8" fillId="0" borderId="2" xfId="0" applyFont="1" applyBorder="1" applyAlignment="1"/>
    <xf numFmtId="37" fontId="14" fillId="0" borderId="0" xfId="0" applyNumberFormat="1" applyFont="1" applyBorder="1" applyAlignment="1"/>
    <xf numFmtId="37" fontId="0" fillId="0" borderId="0" xfId="0" applyNumberFormat="1" applyFont="1" applyBorder="1" applyAlignment="1"/>
    <xf numFmtId="167" fontId="13" fillId="0" borderId="0" xfId="0" applyNumberFormat="1" applyFont="1" applyFill="1" applyBorder="1" applyAlignment="1"/>
    <xf numFmtId="37" fontId="0" fillId="0" borderId="1" xfId="0" applyNumberFormat="1" applyFont="1" applyBorder="1" applyAlignment="1"/>
    <xf numFmtId="0" fontId="16" fillId="0" borderId="0" xfId="0" applyFont="1" applyBorder="1" applyAlignment="1"/>
    <xf numFmtId="37" fontId="8" fillId="0" borderId="0" xfId="0" applyNumberFormat="1" applyFont="1" applyBorder="1" applyAlignment="1"/>
    <xf numFmtId="164" fontId="10" fillId="0" borderId="0" xfId="0" applyNumberFormat="1" applyFont="1" applyFill="1" applyBorder="1" applyAlignment="1"/>
    <xf numFmtId="168" fontId="8" fillId="0" borderId="2" xfId="0" applyNumberFormat="1" applyFont="1" applyBorder="1" applyAlignment="1"/>
    <xf numFmtId="164" fontId="11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164" fontId="11" fillId="0" borderId="0" xfId="0" applyNumberFormat="1" applyFont="1" applyBorder="1" applyAlignment="1"/>
    <xf numFmtId="169" fontId="8" fillId="0" borderId="0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70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Continuous"/>
    </xf>
    <xf numFmtId="9" fontId="0" fillId="0" borderId="0" xfId="0" applyNumberFormat="1" applyFont="1" applyBorder="1"/>
  </cellXfs>
  <cellStyles count="9">
    <cellStyle name="Normal" xfId="0" builtinId="0"/>
    <cellStyle name="Normal 2" xfId="1"/>
    <cellStyle name="Normal 3" xfId="2"/>
    <cellStyle name="Normal 3 2" xfId="3"/>
    <cellStyle name="Normal 3 3" xfId="4"/>
    <cellStyle name="Normal 4" xfId="5"/>
    <cellStyle name="Normal 4 2" xfId="6"/>
    <cellStyle name="Normal 5" xfId="7"/>
    <cellStyle name="TextNormal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0000FF"/>
      <color rgb="FFB2B2B2"/>
      <color rgb="FF1F497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C72"/>
  <sheetViews>
    <sheetView showGridLines="0" tabSelected="1" zoomScale="115" zoomScaleNormal="115" workbookViewId="0">
      <selection activeCell="B2" sqref="B2"/>
    </sheetView>
  </sheetViews>
  <sheetFormatPr defaultColWidth="8.7109375" defaultRowHeight="15" outlineLevelRow="1" outlineLevelCol="1" x14ac:dyDescent="0.25"/>
  <cols>
    <col min="1" max="2" width="2.7109375" style="1" customWidth="1"/>
    <col min="3" max="3" width="40.7109375" style="2" customWidth="1"/>
    <col min="4" max="4" width="11.5703125" style="2" customWidth="1"/>
    <col min="5" max="9" width="11.5703125" style="2" customWidth="1" outlineLevel="1"/>
    <col min="10" max="14" width="11.5703125" style="2" customWidth="1"/>
    <col min="15" max="16" width="2.7109375" style="1" customWidth="1"/>
    <col min="17" max="16384" width="8.7109375" style="1"/>
  </cols>
  <sheetData>
    <row r="2" spans="2:15" x14ac:dyDescent="0.25">
      <c r="B2" s="12" t="str">
        <f>Company_Name&amp;" - Loan Portfolio Projections - "&amp;Scenario&amp;" Case"</f>
        <v>Shawbrook Group PLC - Loan Portfolio Projections - Base Case</v>
      </c>
    </row>
    <row r="3" spans="2:15" x14ac:dyDescent="0.25">
      <c r="B3" s="1" t="s">
        <v>30</v>
      </c>
      <c r="H3" s="74"/>
      <c r="I3" s="74"/>
      <c r="J3" s="74"/>
      <c r="K3" s="74"/>
      <c r="L3" s="74"/>
      <c r="M3" s="74"/>
      <c r="N3" s="74"/>
    </row>
    <row r="5" spans="2:15" x14ac:dyDescent="0.25">
      <c r="B5" s="28" t="s">
        <v>27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15" outlineLevel="1" x14ac:dyDescent="0.25">
      <c r="C6" s="43"/>
      <c r="D6" s="44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2:15" outlineLevel="1" x14ac:dyDescent="0.25">
      <c r="C7" s="43" t="s">
        <v>0</v>
      </c>
      <c r="D7" s="73" t="s">
        <v>29</v>
      </c>
      <c r="E7" s="73"/>
      <c r="F7" s="43"/>
      <c r="G7" s="43"/>
      <c r="H7" s="43"/>
      <c r="I7" s="43"/>
      <c r="J7" s="43"/>
      <c r="K7" s="43"/>
      <c r="L7" s="43"/>
      <c r="M7" s="43"/>
      <c r="N7" s="43"/>
    </row>
    <row r="8" spans="2:15" outlineLevel="1" x14ac:dyDescent="0.25">
      <c r="C8" s="43" t="s">
        <v>1</v>
      </c>
      <c r="D8" s="72">
        <v>42004</v>
      </c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2:15" outlineLevel="1" x14ac:dyDescent="0.25">
      <c r="C9" s="49" t="s">
        <v>4</v>
      </c>
      <c r="D9" s="34">
        <v>1000</v>
      </c>
      <c r="E9" s="43"/>
      <c r="F9" s="43"/>
      <c r="G9" s="43"/>
      <c r="H9" s="43"/>
      <c r="I9" s="50"/>
      <c r="J9" s="43"/>
      <c r="K9" s="43"/>
      <c r="L9" s="43"/>
      <c r="M9" s="43"/>
      <c r="N9" s="43"/>
    </row>
    <row r="10" spans="2:15" outlineLevel="1" x14ac:dyDescent="0.25">
      <c r="C10" s="50"/>
      <c r="D10" s="43"/>
      <c r="E10" s="51"/>
      <c r="F10" s="43"/>
      <c r="G10" s="43"/>
      <c r="H10" s="43"/>
      <c r="I10" s="50"/>
      <c r="J10" s="43"/>
      <c r="K10" s="43"/>
      <c r="L10" s="43"/>
      <c r="M10" s="43"/>
      <c r="N10" s="43"/>
    </row>
    <row r="11" spans="2:15" outlineLevel="1" x14ac:dyDescent="0.25">
      <c r="C11" s="49" t="s">
        <v>5</v>
      </c>
      <c r="D11" s="34" t="s">
        <v>7</v>
      </c>
      <c r="E11" s="43"/>
      <c r="F11" s="43"/>
      <c r="G11" s="43"/>
      <c r="H11" s="43"/>
      <c r="I11" s="50"/>
      <c r="J11" s="43"/>
      <c r="K11" s="43"/>
      <c r="L11" s="43"/>
      <c r="M11" s="43"/>
      <c r="N11" s="43"/>
    </row>
    <row r="13" spans="2:15" x14ac:dyDescent="0.25">
      <c r="B13" s="6"/>
      <c r="C13" s="45"/>
      <c r="D13" s="46"/>
      <c r="E13" s="5" t="s">
        <v>2</v>
      </c>
      <c r="F13" s="5"/>
      <c r="G13" s="5"/>
      <c r="H13" s="5"/>
      <c r="I13" s="5"/>
      <c r="J13" s="7" t="s">
        <v>3</v>
      </c>
      <c r="K13" s="5"/>
      <c r="L13" s="5"/>
      <c r="M13" s="5"/>
      <c r="N13" s="5"/>
    </row>
    <row r="14" spans="2:15" x14ac:dyDescent="0.25">
      <c r="B14" s="27" t="s">
        <v>20</v>
      </c>
      <c r="C14" s="27"/>
      <c r="D14" s="29" t="s">
        <v>10</v>
      </c>
      <c r="E14" s="32">
        <f>EOMONTH(F14,-12)</f>
        <v>40543</v>
      </c>
      <c r="F14" s="32">
        <f>EOMONTH(G14,-12)</f>
        <v>40908</v>
      </c>
      <c r="G14" s="32">
        <f>EOMONTH(H14,-12)</f>
        <v>41274</v>
      </c>
      <c r="H14" s="32">
        <f>EOMONTH(I14,-12)</f>
        <v>41639</v>
      </c>
      <c r="I14" s="33">
        <f>Hist_Year</f>
        <v>42004</v>
      </c>
      <c r="J14" s="32">
        <f>EOMONTH(I14,12)</f>
        <v>42369</v>
      </c>
      <c r="K14" s="32">
        <f>EOMONTH(J14,12)</f>
        <v>42735</v>
      </c>
      <c r="L14" s="32">
        <f>EOMONTH(K14,12)</f>
        <v>43100</v>
      </c>
      <c r="M14" s="32">
        <f>EOMONTH(L14,12)</f>
        <v>43465</v>
      </c>
      <c r="N14" s="32">
        <f>EOMONTH(M14,12)</f>
        <v>43830</v>
      </c>
    </row>
    <row r="15" spans="2:15" s="13" customFormat="1" outlineLevel="1" x14ac:dyDescent="0.25">
      <c r="B15" s="1"/>
      <c r="C15" s="48" t="s">
        <v>18</v>
      </c>
      <c r="D15" s="52"/>
      <c r="E15" s="53"/>
      <c r="F15" s="40"/>
      <c r="G15" s="40"/>
      <c r="H15" s="40"/>
      <c r="I15" s="41"/>
      <c r="J15" s="42"/>
      <c r="K15" s="42"/>
      <c r="L15" s="42"/>
      <c r="M15" s="42"/>
      <c r="N15" s="42"/>
      <c r="O15" s="1"/>
    </row>
    <row r="16" spans="2:15" outlineLevel="1" x14ac:dyDescent="0.25">
      <c r="C16" s="8" t="s">
        <v>11</v>
      </c>
      <c r="D16" s="24" t="s">
        <v>9</v>
      </c>
      <c r="E16" s="54">
        <v>23.4</v>
      </c>
      <c r="F16" s="55">
        <f>46+2</f>
        <v>48</v>
      </c>
      <c r="G16" s="55">
        <f>201+7</f>
        <v>208</v>
      </c>
      <c r="H16" s="54">
        <v>544.19999999999993</v>
      </c>
      <c r="I16" s="61">
        <v>970.3</v>
      </c>
      <c r="J16" s="56"/>
      <c r="K16" s="56"/>
      <c r="L16" s="56"/>
      <c r="M16" s="56"/>
      <c r="N16" s="56"/>
    </row>
    <row r="17" spans="2:15" outlineLevel="1" x14ac:dyDescent="0.25">
      <c r="C17" s="8" t="s">
        <v>12</v>
      </c>
      <c r="D17" s="24" t="s">
        <v>9</v>
      </c>
      <c r="E17" s="19">
        <v>0</v>
      </c>
      <c r="F17" s="19">
        <v>0</v>
      </c>
      <c r="G17" s="19">
        <v>348</v>
      </c>
      <c r="H17" s="19">
        <v>394.2</v>
      </c>
      <c r="I17" s="68">
        <v>520.00000000000011</v>
      </c>
      <c r="J17" s="57"/>
      <c r="K17" s="57"/>
      <c r="L17" s="57"/>
      <c r="M17" s="57"/>
      <c r="N17" s="57"/>
    </row>
    <row r="18" spans="2:15" outlineLevel="1" x14ac:dyDescent="0.25">
      <c r="C18" s="8" t="s">
        <v>13</v>
      </c>
      <c r="D18" s="24" t="s">
        <v>9</v>
      </c>
      <c r="E18" s="19">
        <v>0</v>
      </c>
      <c r="F18" s="19">
        <v>0</v>
      </c>
      <c r="G18" s="19">
        <v>0</v>
      </c>
      <c r="H18" s="19">
        <v>0</v>
      </c>
      <c r="I18" s="68">
        <v>170.20000000000002</v>
      </c>
      <c r="J18" s="57"/>
      <c r="K18" s="57"/>
      <c r="L18" s="57"/>
      <c r="M18" s="57"/>
      <c r="N18" s="57"/>
    </row>
    <row r="19" spans="2:15" outlineLevel="1" x14ac:dyDescent="0.25">
      <c r="C19" s="8" t="s">
        <v>14</v>
      </c>
      <c r="D19" s="24" t="s">
        <v>9</v>
      </c>
      <c r="E19" s="19">
        <v>0</v>
      </c>
      <c r="F19" s="19">
        <v>61</v>
      </c>
      <c r="G19" s="19">
        <v>163</v>
      </c>
      <c r="H19" s="19">
        <v>296.7</v>
      </c>
      <c r="I19" s="68">
        <v>402.90000000000003</v>
      </c>
      <c r="J19" s="57"/>
      <c r="K19" s="57"/>
      <c r="L19" s="57"/>
      <c r="M19" s="57"/>
      <c r="N19" s="57"/>
    </row>
    <row r="20" spans="2:15" outlineLevel="1" x14ac:dyDescent="0.25">
      <c r="C20" s="8" t="s">
        <v>15</v>
      </c>
      <c r="D20" s="25" t="s">
        <v>9</v>
      </c>
      <c r="E20" s="19">
        <v>0</v>
      </c>
      <c r="F20" s="19">
        <v>2</v>
      </c>
      <c r="G20" s="19">
        <v>29</v>
      </c>
      <c r="H20" s="19">
        <v>117.19999999999999</v>
      </c>
      <c r="I20" s="68">
        <v>232.5</v>
      </c>
      <c r="J20" s="57"/>
      <c r="K20" s="57"/>
      <c r="L20" s="57"/>
      <c r="M20" s="57"/>
      <c r="N20" s="57"/>
    </row>
    <row r="21" spans="2:15" outlineLevel="1" x14ac:dyDescent="0.25">
      <c r="C21" s="58" t="s">
        <v>16</v>
      </c>
      <c r="D21" s="26" t="s">
        <v>9</v>
      </c>
      <c r="E21" s="66">
        <f t="shared" ref="E21:I21" si="0">SUM(E16:E20)</f>
        <v>23.4</v>
      </c>
      <c r="F21" s="66">
        <f t="shared" si="0"/>
        <v>111</v>
      </c>
      <c r="G21" s="66">
        <f t="shared" si="0"/>
        <v>748</v>
      </c>
      <c r="H21" s="66">
        <f t="shared" si="0"/>
        <v>1352.3</v>
      </c>
      <c r="I21" s="66">
        <f t="shared" si="0"/>
        <v>2295.9</v>
      </c>
      <c r="J21" s="66"/>
      <c r="K21" s="66"/>
      <c r="L21" s="66"/>
      <c r="M21" s="66"/>
      <c r="N21" s="66"/>
    </row>
    <row r="22" spans="2:15" s="2" customFormat="1" outlineLevel="1" x14ac:dyDescent="0.25">
      <c r="B22" s="1"/>
      <c r="C22" s="30" t="s">
        <v>17</v>
      </c>
      <c r="D22" s="24" t="s">
        <v>19</v>
      </c>
      <c r="E22" s="59" t="str">
        <f t="shared" ref="E22:I22" si="1">IFERROR(+E21/D21-1,"N/A")</f>
        <v>N/A</v>
      </c>
      <c r="F22" s="31">
        <f t="shared" si="1"/>
        <v>3.7435897435897436</v>
      </c>
      <c r="G22" s="31">
        <f t="shared" si="1"/>
        <v>5.7387387387387383</v>
      </c>
      <c r="H22" s="31">
        <f t="shared" si="1"/>
        <v>0.80788770053475933</v>
      </c>
      <c r="I22" s="71">
        <f t="shared" si="1"/>
        <v>0.69777416253789859</v>
      </c>
      <c r="J22" s="31"/>
      <c r="K22" s="31"/>
      <c r="L22" s="31"/>
      <c r="M22" s="31"/>
      <c r="N22" s="31"/>
      <c r="O22" s="1"/>
    </row>
    <row r="23" spans="2:15" s="2" customFormat="1" outlineLevel="1" x14ac:dyDescent="0.25">
      <c r="B23" s="1"/>
      <c r="C23" s="43"/>
      <c r="D23" s="44"/>
      <c r="E23" s="60"/>
      <c r="F23" s="60"/>
      <c r="G23" s="60"/>
      <c r="H23" s="60"/>
      <c r="I23" s="60"/>
      <c r="J23" s="43"/>
      <c r="K23" s="43"/>
      <c r="L23" s="43"/>
      <c r="M23" s="43"/>
      <c r="N23" s="43"/>
      <c r="O23" s="1"/>
    </row>
    <row r="24" spans="2:15" outlineLevel="1" x14ac:dyDescent="0.25">
      <c r="C24" s="17" t="s">
        <v>21</v>
      </c>
      <c r="D24" s="24" t="s">
        <v>22</v>
      </c>
      <c r="E24" s="68">
        <v>1613.9739999999999</v>
      </c>
      <c r="F24" s="68">
        <v>1645.808</v>
      </c>
      <c r="G24" s="68">
        <v>1665.213</v>
      </c>
      <c r="H24" s="68">
        <v>1701.18</v>
      </c>
      <c r="I24" s="68">
        <v>1749.712</v>
      </c>
      <c r="J24" s="69"/>
      <c r="K24" s="69"/>
      <c r="L24" s="69"/>
      <c r="M24" s="69"/>
      <c r="N24" s="69"/>
    </row>
    <row r="25" spans="2:15" outlineLevel="1" x14ac:dyDescent="0.25">
      <c r="C25" s="17"/>
      <c r="D25" s="24"/>
      <c r="E25" s="68"/>
      <c r="F25" s="68"/>
      <c r="G25" s="68"/>
      <c r="H25" s="68"/>
      <c r="I25" s="68"/>
      <c r="J25" s="69"/>
      <c r="K25" s="69"/>
      <c r="L25" s="69"/>
      <c r="M25" s="69"/>
      <c r="N25" s="69"/>
    </row>
    <row r="26" spans="2:15" outlineLevel="1" x14ac:dyDescent="0.25">
      <c r="C26" s="48" t="s">
        <v>28</v>
      </c>
      <c r="D26" s="52"/>
      <c r="E26" s="53"/>
      <c r="F26" s="40"/>
      <c r="G26" s="40"/>
      <c r="H26" s="40"/>
      <c r="I26" s="41"/>
      <c r="J26" s="42"/>
      <c r="K26" s="42"/>
      <c r="L26" s="42"/>
      <c r="M26" s="42"/>
      <c r="N26" s="42"/>
    </row>
    <row r="27" spans="2:15" outlineLevel="1" x14ac:dyDescent="0.25">
      <c r="C27" s="8" t="s">
        <v>7</v>
      </c>
      <c r="D27" s="24" t="s">
        <v>19</v>
      </c>
      <c r="E27" s="60"/>
      <c r="F27" s="3"/>
      <c r="G27" s="3"/>
      <c r="H27" s="3"/>
      <c r="I27" s="3"/>
      <c r="J27" s="18">
        <v>2.5000000000000001E-2</v>
      </c>
      <c r="K27" s="18">
        <v>2.5000000000000001E-2</v>
      </c>
      <c r="L27" s="18">
        <v>0.02</v>
      </c>
      <c r="M27" s="18">
        <v>0.02</v>
      </c>
      <c r="N27" s="18">
        <v>0.02</v>
      </c>
    </row>
    <row r="28" spans="2:15" outlineLevel="1" x14ac:dyDescent="0.25">
      <c r="C28" s="15" t="s">
        <v>8</v>
      </c>
      <c r="D28" s="24" t="s">
        <v>19</v>
      </c>
      <c r="E28" s="60"/>
      <c r="F28" s="3"/>
      <c r="G28" s="3"/>
      <c r="H28" s="3"/>
      <c r="I28" s="3"/>
      <c r="J28" s="18">
        <v>0.03</v>
      </c>
      <c r="K28" s="18">
        <v>3.5000000000000003E-2</v>
      </c>
      <c r="L28" s="18">
        <v>3.5000000000000003E-2</v>
      </c>
      <c r="M28" s="18">
        <v>0.03</v>
      </c>
      <c r="N28" s="18">
        <v>0.03</v>
      </c>
    </row>
    <row r="29" spans="2:15" outlineLevel="1" x14ac:dyDescent="0.25">
      <c r="C29" s="20" t="s">
        <v>6</v>
      </c>
      <c r="D29" s="25" t="s">
        <v>19</v>
      </c>
      <c r="E29" s="62"/>
      <c r="F29" s="35"/>
      <c r="G29" s="35"/>
      <c r="H29" s="35"/>
      <c r="I29" s="35"/>
      <c r="J29" s="14">
        <v>5.0000000000000001E-3</v>
      </c>
      <c r="K29" s="14">
        <v>-0.03</v>
      </c>
      <c r="L29" s="14">
        <v>-0.03</v>
      </c>
      <c r="M29" s="14">
        <v>0.01</v>
      </c>
      <c r="N29" s="14">
        <v>0.02</v>
      </c>
    </row>
    <row r="30" spans="2:15" outlineLevel="1" x14ac:dyDescent="0.25">
      <c r="C30" s="50" t="s">
        <v>25</v>
      </c>
      <c r="D30" s="24" t="s">
        <v>19</v>
      </c>
      <c r="E30" s="4">
        <f>+E24/1589.493-1</f>
        <v>1.5401766475221956E-2</v>
      </c>
      <c r="F30" s="4">
        <f>+F24/E24-1</f>
        <v>1.9723985640413E-2</v>
      </c>
      <c r="G30" s="4">
        <f>+G24/F24-1</f>
        <v>1.1790561231929786E-2</v>
      </c>
      <c r="H30" s="4">
        <f>+H24/G24-1</f>
        <v>2.1599038681538119E-2</v>
      </c>
      <c r="I30" s="4">
        <f>+I24/H24-1</f>
        <v>2.8528433205186943E-2</v>
      </c>
      <c r="J30" s="21">
        <f>INDEX(J27:J29,MATCH(Scenario,$C27:$C29,0))</f>
        <v>2.5000000000000001E-2</v>
      </c>
      <c r="K30" s="21">
        <f>INDEX(K27:K29,MATCH(Scenario,$C27:$C29,0))</f>
        <v>2.5000000000000001E-2</v>
      </c>
      <c r="L30" s="21">
        <f>INDEX(L27:L29,MATCH(Scenario,$C27:$C29,0))</f>
        <v>0.02</v>
      </c>
      <c r="M30" s="21">
        <f>INDEX(M27:M29,MATCH(Scenario,$C27:$C29,0))</f>
        <v>0.02</v>
      </c>
      <c r="N30" s="21">
        <f>INDEX(N27:N29,MATCH(Scenario,$C27:$C29,0))</f>
        <v>0.02</v>
      </c>
    </row>
    <row r="31" spans="2:15" outlineLevel="1" x14ac:dyDescent="0.25">
      <c r="C31" s="50"/>
      <c r="D31" s="63"/>
      <c r="E31" s="64"/>
      <c r="F31" s="4"/>
      <c r="G31" s="4"/>
      <c r="H31" s="4"/>
      <c r="I31" s="4"/>
      <c r="J31" s="21"/>
      <c r="K31" s="21"/>
      <c r="L31" s="21"/>
      <c r="M31" s="21"/>
      <c r="N31" s="21"/>
    </row>
    <row r="32" spans="2:15" outlineLevel="1" x14ac:dyDescent="0.25">
      <c r="C32" s="48" t="s">
        <v>24</v>
      </c>
      <c r="D32" s="52"/>
      <c r="E32" s="53"/>
      <c r="F32" s="40"/>
      <c r="G32" s="40"/>
      <c r="H32" s="40"/>
      <c r="I32" s="41"/>
      <c r="J32" s="42"/>
      <c r="K32" s="42"/>
      <c r="L32" s="42"/>
      <c r="M32" s="42"/>
      <c r="N32" s="42"/>
    </row>
    <row r="33" spans="3:14" outlineLevel="1" x14ac:dyDescent="0.25">
      <c r="C33" s="8" t="str">
        <f>+$C$16</f>
        <v>Commercial Mortgages:</v>
      </c>
      <c r="D33" s="24" t="s">
        <v>22</v>
      </c>
      <c r="E33" s="65">
        <f>230.1+152</f>
        <v>382.1</v>
      </c>
      <c r="F33" s="65">
        <f>214.4+159</f>
        <v>373.4</v>
      </c>
      <c r="G33" s="65">
        <f>197.9+165</f>
        <v>362.9</v>
      </c>
      <c r="H33" s="65">
        <f>179.8+174+1</f>
        <v>354.8</v>
      </c>
      <c r="I33" s="67">
        <f>165.2+188</f>
        <v>353.2</v>
      </c>
      <c r="J33" s="65"/>
      <c r="K33" s="65"/>
      <c r="L33" s="65"/>
      <c r="M33" s="65"/>
      <c r="N33" s="65"/>
    </row>
    <row r="34" spans="3:14" outlineLevel="1" x14ac:dyDescent="0.25">
      <c r="C34" s="8" t="str">
        <f>+$C$17</f>
        <v>Asset Finance:</v>
      </c>
      <c r="D34" s="24" t="s">
        <v>22</v>
      </c>
      <c r="E34" s="19">
        <v>39.630030159124651</v>
      </c>
      <c r="F34" s="19">
        <v>42.007831968672129</v>
      </c>
      <c r="G34" s="19">
        <v>44.528301886792455</v>
      </c>
      <c r="H34" s="19">
        <v>47.2</v>
      </c>
      <c r="I34" s="68">
        <v>51</v>
      </c>
      <c r="J34" s="65"/>
      <c r="K34" s="65"/>
      <c r="L34" s="65"/>
      <c r="M34" s="65"/>
      <c r="N34" s="65"/>
    </row>
    <row r="35" spans="3:14" outlineLevel="1" x14ac:dyDescent="0.25">
      <c r="C35" s="8" t="str">
        <f>+$C$18</f>
        <v>Business Credit:</v>
      </c>
      <c r="D35" s="24" t="s">
        <v>22</v>
      </c>
      <c r="E35" s="19">
        <v>14.516</v>
      </c>
      <c r="F35" s="19">
        <v>15.332000000000001</v>
      </c>
      <c r="G35" s="19">
        <v>16.100999999999999</v>
      </c>
      <c r="H35" s="19">
        <v>17.78</v>
      </c>
      <c r="I35" s="68">
        <v>19.43</v>
      </c>
      <c r="J35" s="65"/>
      <c r="K35" s="65"/>
      <c r="L35" s="65"/>
      <c r="M35" s="65"/>
      <c r="N35" s="65"/>
    </row>
    <row r="36" spans="3:14" outlineLevel="1" x14ac:dyDescent="0.25">
      <c r="C36" s="8" t="str">
        <f>+$C$19</f>
        <v>Secured Lending:</v>
      </c>
      <c r="D36" s="24" t="s">
        <v>22</v>
      </c>
      <c r="E36" s="19">
        <v>9.1999999999999993</v>
      </c>
      <c r="F36" s="19">
        <v>7.7</v>
      </c>
      <c r="G36" s="19">
        <v>7</v>
      </c>
      <c r="H36" s="19">
        <v>6</v>
      </c>
      <c r="I36" s="68">
        <v>5.5</v>
      </c>
      <c r="J36" s="65"/>
      <c r="K36" s="65"/>
      <c r="L36" s="65"/>
      <c r="M36" s="65"/>
      <c r="N36" s="65"/>
    </row>
    <row r="37" spans="3:14" outlineLevel="1" x14ac:dyDescent="0.25">
      <c r="C37" s="8" t="str">
        <f>+$C$20</f>
        <v>Consumer Lending:</v>
      </c>
      <c r="D37" s="25" t="s">
        <v>22</v>
      </c>
      <c r="E37" s="19">
        <v>22.649358932544775</v>
      </c>
      <c r="F37" s="19">
        <v>24.914294825799253</v>
      </c>
      <c r="G37" s="19">
        <v>27.654867256637171</v>
      </c>
      <c r="H37" s="19">
        <v>30.973451327433633</v>
      </c>
      <c r="I37" s="68">
        <v>35</v>
      </c>
      <c r="J37" s="65"/>
      <c r="K37" s="65"/>
      <c r="L37" s="65"/>
      <c r="M37" s="65"/>
      <c r="N37" s="65"/>
    </row>
    <row r="38" spans="3:14" outlineLevel="1" x14ac:dyDescent="0.25">
      <c r="C38" s="58" t="s">
        <v>23</v>
      </c>
      <c r="D38" s="24" t="s">
        <v>22</v>
      </c>
      <c r="E38" s="66">
        <f t="shared" ref="E38:I38" si="2">SUM(E33:E37)</f>
        <v>468.09538909166946</v>
      </c>
      <c r="F38" s="66">
        <f t="shared" si="2"/>
        <v>463.35412679447131</v>
      </c>
      <c r="G38" s="66">
        <f t="shared" si="2"/>
        <v>458.18416914342959</v>
      </c>
      <c r="H38" s="66">
        <f t="shared" si="2"/>
        <v>456.75345132743359</v>
      </c>
      <c r="I38" s="66">
        <f t="shared" si="2"/>
        <v>464.13</v>
      </c>
      <c r="J38" s="66"/>
      <c r="K38" s="66"/>
      <c r="L38" s="66"/>
      <c r="M38" s="66"/>
      <c r="N38" s="66"/>
    </row>
    <row r="39" spans="3:14" outlineLevel="1" x14ac:dyDescent="0.25">
      <c r="C39" s="50"/>
      <c r="D39" s="63"/>
      <c r="E39" s="64"/>
      <c r="F39" s="4"/>
      <c r="G39" s="4"/>
      <c r="H39" s="4"/>
      <c r="I39" s="23"/>
      <c r="J39" s="21"/>
      <c r="K39" s="21"/>
      <c r="L39" s="21"/>
      <c r="M39" s="21"/>
      <c r="N39" s="21"/>
    </row>
    <row r="40" spans="3:14" outlineLevel="1" x14ac:dyDescent="0.25">
      <c r="C40" s="48" t="s">
        <v>26</v>
      </c>
      <c r="D40" s="52"/>
      <c r="E40" s="53"/>
      <c r="F40" s="40"/>
      <c r="G40" s="40"/>
      <c r="H40" s="40"/>
      <c r="I40" s="41"/>
      <c r="J40" s="42"/>
      <c r="K40" s="42"/>
      <c r="L40" s="42"/>
      <c r="M40" s="42"/>
      <c r="N40" s="42"/>
    </row>
    <row r="41" spans="3:14" outlineLevel="1" x14ac:dyDescent="0.25">
      <c r="C41" s="8" t="str">
        <f>+$C$16</f>
        <v>Commercial Mortgages:</v>
      </c>
      <c r="D41" s="24" t="s">
        <v>19</v>
      </c>
      <c r="E41" s="3">
        <f t="shared" ref="E41:I45" si="3">+E33/E$24</f>
        <v>0.23674482984236428</v>
      </c>
      <c r="F41" s="3">
        <f t="shared" si="3"/>
        <v>0.22687944158735404</v>
      </c>
      <c r="G41" s="3">
        <f t="shared" si="3"/>
        <v>0.21793007861456762</v>
      </c>
      <c r="H41" s="3">
        <f t="shared" si="3"/>
        <v>0.20856111640155656</v>
      </c>
      <c r="I41" s="4">
        <f t="shared" si="3"/>
        <v>0.20186179211207331</v>
      </c>
      <c r="J41" s="39">
        <v>0.2</v>
      </c>
      <c r="K41" s="39">
        <v>0.19500000000000001</v>
      </c>
      <c r="L41" s="39">
        <v>0.19</v>
      </c>
      <c r="M41" s="39">
        <v>0.185</v>
      </c>
      <c r="N41" s="39">
        <v>0.18</v>
      </c>
    </row>
    <row r="42" spans="3:14" outlineLevel="1" x14ac:dyDescent="0.25">
      <c r="C42" s="8" t="str">
        <f>+$C$17</f>
        <v>Asset Finance:</v>
      </c>
      <c r="D42" s="24" t="s">
        <v>19</v>
      </c>
      <c r="E42" s="3">
        <f t="shared" si="3"/>
        <v>2.4554317578303401E-2</v>
      </c>
      <c r="F42" s="3">
        <f t="shared" si="3"/>
        <v>2.5524138884166398E-2</v>
      </c>
      <c r="G42" s="3">
        <f t="shared" si="3"/>
        <v>2.6740304025246294E-2</v>
      </c>
      <c r="H42" s="3">
        <f t="shared" si="3"/>
        <v>2.7745447277771899E-2</v>
      </c>
      <c r="I42" s="4">
        <f t="shared" si="3"/>
        <v>2.914765401391772E-2</v>
      </c>
      <c r="J42" s="18">
        <v>0.03</v>
      </c>
      <c r="K42" s="18">
        <v>3.1E-2</v>
      </c>
      <c r="L42" s="18">
        <v>3.2000000000000001E-2</v>
      </c>
      <c r="M42" s="18">
        <v>3.3000000000000002E-2</v>
      </c>
      <c r="N42" s="18">
        <v>3.3000000000000002E-2</v>
      </c>
    </row>
    <row r="43" spans="3:14" outlineLevel="1" x14ac:dyDescent="0.25">
      <c r="C43" s="8" t="str">
        <f>+$C$18</f>
        <v>Business Credit:</v>
      </c>
      <c r="D43" s="24" t="s">
        <v>19</v>
      </c>
      <c r="E43" s="3">
        <f t="shared" si="3"/>
        <v>8.9939490970734354E-3</v>
      </c>
      <c r="F43" s="3">
        <f t="shared" si="3"/>
        <v>9.3157889620174416E-3</v>
      </c>
      <c r="G43" s="3">
        <f t="shared" si="3"/>
        <v>9.6690333308711851E-3</v>
      </c>
      <c r="H43" s="3">
        <f t="shared" si="3"/>
        <v>1.0451568910991195E-2</v>
      </c>
      <c r="I43" s="4">
        <f t="shared" si="3"/>
        <v>1.1104684656674926E-2</v>
      </c>
      <c r="J43" s="18">
        <v>1.0999999999999999E-2</v>
      </c>
      <c r="K43" s="18">
        <v>1.2E-2</v>
      </c>
      <c r="L43" s="18">
        <v>1.2E-2</v>
      </c>
      <c r="M43" s="18">
        <v>1.2999999999999999E-2</v>
      </c>
      <c r="N43" s="18">
        <v>1.2999999999999999E-2</v>
      </c>
    </row>
    <row r="44" spans="3:14" outlineLevel="1" x14ac:dyDescent="0.25">
      <c r="C44" s="8" t="str">
        <f>+$C$19</f>
        <v>Secured Lending:</v>
      </c>
      <c r="D44" s="24" t="s">
        <v>19</v>
      </c>
      <c r="E44" s="3">
        <f t="shared" si="3"/>
        <v>5.7002157407740148E-3</v>
      </c>
      <c r="F44" s="3">
        <f t="shared" si="3"/>
        <v>4.6785530268415275E-3</v>
      </c>
      <c r="G44" s="3">
        <f t="shared" si="3"/>
        <v>4.203666437867108E-3</v>
      </c>
      <c r="H44" s="3">
        <f t="shared" si="3"/>
        <v>3.5269636370049025E-3</v>
      </c>
      <c r="I44" s="4">
        <f t="shared" si="3"/>
        <v>3.1433744524813228E-3</v>
      </c>
      <c r="J44" s="18">
        <v>2E-3</v>
      </c>
      <c r="K44" s="18">
        <v>2E-3</v>
      </c>
      <c r="L44" s="18">
        <v>3.0000000000000001E-3</v>
      </c>
      <c r="M44" s="18">
        <v>3.0000000000000001E-3</v>
      </c>
      <c r="N44" s="18">
        <v>3.0000000000000001E-3</v>
      </c>
    </row>
    <row r="45" spans="3:14" outlineLevel="1" x14ac:dyDescent="0.25">
      <c r="C45" s="8" t="str">
        <f>+$C$20</f>
        <v>Consumer Lending:</v>
      </c>
      <c r="D45" s="24" t="s">
        <v>19</v>
      </c>
      <c r="E45" s="3">
        <f t="shared" si="3"/>
        <v>1.4033286120188291E-2</v>
      </c>
      <c r="F45" s="3">
        <f t="shared" si="3"/>
        <v>1.5138032398553934E-2</v>
      </c>
      <c r="G45" s="3">
        <f t="shared" si="3"/>
        <v>1.6607405332913671E-2</v>
      </c>
      <c r="H45" s="3">
        <f t="shared" si="3"/>
        <v>1.8207039424066609E-2</v>
      </c>
      <c r="I45" s="4">
        <f t="shared" si="3"/>
        <v>2.000329197033569E-2</v>
      </c>
      <c r="J45" s="10">
        <v>2.1000000000000001E-2</v>
      </c>
      <c r="K45" s="10">
        <v>2.1000000000000001E-2</v>
      </c>
      <c r="L45" s="10">
        <v>2.1999999999999999E-2</v>
      </c>
      <c r="M45" s="10">
        <v>2.1999999999999999E-2</v>
      </c>
      <c r="N45" s="10">
        <v>2.1999999999999999E-2</v>
      </c>
    </row>
    <row r="46" spans="3:14" outlineLevel="1" x14ac:dyDescent="0.25">
      <c r="C46" s="50"/>
      <c r="D46" s="63"/>
      <c r="E46" s="64"/>
      <c r="F46" s="4"/>
      <c r="G46" s="4"/>
      <c r="H46" s="4"/>
      <c r="I46" s="23"/>
      <c r="J46" s="21"/>
      <c r="K46" s="21"/>
      <c r="L46" s="21"/>
      <c r="M46" s="21"/>
      <c r="N46" s="21"/>
    </row>
    <row r="47" spans="3:14" outlineLevel="1" x14ac:dyDescent="0.25">
      <c r="C47" s="48" t="str">
        <f>Company_Name&amp;" - Lending Market Share by Segment:"</f>
        <v>Shawbrook Group PLC - Lending Market Share by Segment:</v>
      </c>
      <c r="D47" s="52"/>
      <c r="E47" s="53"/>
      <c r="F47" s="40"/>
      <c r="G47" s="40"/>
      <c r="H47" s="40"/>
      <c r="I47" s="41"/>
      <c r="J47" s="42"/>
      <c r="K47" s="42"/>
      <c r="L47" s="42"/>
      <c r="M47" s="42"/>
      <c r="N47" s="42"/>
    </row>
    <row r="48" spans="3:14" outlineLevel="1" x14ac:dyDescent="0.25">
      <c r="C48" s="8" t="str">
        <f>+$C$16</f>
        <v>Commercial Mortgages:</v>
      </c>
      <c r="D48" s="24" t="s">
        <v>19</v>
      </c>
      <c r="E48" s="23">
        <f>+E16/(E33*Units)</f>
        <v>6.1240512954723893E-5</v>
      </c>
      <c r="F48" s="23">
        <f>+F16/(F33*Units)</f>
        <v>1.2854847348687734E-4</v>
      </c>
      <c r="G48" s="23">
        <f>+G16/(G33*Units)</f>
        <v>5.7316065031689167E-4</v>
      </c>
      <c r="H48" s="23">
        <f>+H16/(H33*Units)</f>
        <v>1.5338218714768881E-3</v>
      </c>
      <c r="I48" s="70">
        <f>+I16/(I33*Units)</f>
        <v>2.7471687429218572E-3</v>
      </c>
      <c r="J48" s="38">
        <f>INDEX(J49:J51,MATCH(Scenario,$C49:$C51,0))</f>
        <v>4.0000000000000001E-3</v>
      </c>
      <c r="K48" s="38">
        <f>INDEX(K49:K51,MATCH(Scenario,$C49:$C51,0))</f>
        <v>5.0000000000000001E-3</v>
      </c>
      <c r="L48" s="38">
        <f>INDEX(L49:L51,MATCH(Scenario,$C49:$C51,0))</f>
        <v>6.0000000000000001E-3</v>
      </c>
      <c r="M48" s="38">
        <f>INDEX(M49:M51,MATCH(Scenario,$C49:$C51,0))</f>
        <v>7.0000000000000001E-3</v>
      </c>
      <c r="N48" s="38">
        <f>INDEX(N49:N51,MATCH(Scenario,$C49:$C51,0))</f>
        <v>8.0000000000000002E-3</v>
      </c>
    </row>
    <row r="49" spans="3:14" outlineLevel="1" x14ac:dyDescent="0.25">
      <c r="C49" s="9" t="str">
        <f>+$C$27</f>
        <v>Base</v>
      </c>
      <c r="D49" s="24" t="s">
        <v>19</v>
      </c>
      <c r="E49" s="23"/>
      <c r="F49" s="23"/>
      <c r="G49" s="23"/>
      <c r="H49" s="23"/>
      <c r="I49" s="23"/>
      <c r="J49" s="36">
        <v>4.0000000000000001E-3</v>
      </c>
      <c r="K49" s="36">
        <v>5.0000000000000001E-3</v>
      </c>
      <c r="L49" s="36">
        <v>6.0000000000000001E-3</v>
      </c>
      <c r="M49" s="36">
        <v>7.0000000000000001E-3</v>
      </c>
      <c r="N49" s="36">
        <v>8.0000000000000002E-3</v>
      </c>
    </row>
    <row r="50" spans="3:14" outlineLevel="1" x14ac:dyDescent="0.25">
      <c r="C50" s="16" t="str">
        <f>+$C$28</f>
        <v>Upside</v>
      </c>
      <c r="D50" s="24" t="s">
        <v>19</v>
      </c>
      <c r="E50" s="23"/>
      <c r="F50" s="23"/>
      <c r="G50" s="23"/>
      <c r="H50" s="23"/>
      <c r="I50" s="23"/>
      <c r="J50" s="36">
        <v>4.4999999999999997E-3</v>
      </c>
      <c r="K50" s="36">
        <v>6.0000000000000001E-3</v>
      </c>
      <c r="L50" s="36">
        <v>7.4999999999999997E-3</v>
      </c>
      <c r="M50" s="36">
        <v>8.5000000000000006E-3</v>
      </c>
      <c r="N50" s="36">
        <v>0.01</v>
      </c>
    </row>
    <row r="51" spans="3:14" outlineLevel="1" x14ac:dyDescent="0.25">
      <c r="C51" s="16" t="str">
        <f>+$C$29</f>
        <v>Downside</v>
      </c>
      <c r="D51" s="24" t="s">
        <v>19</v>
      </c>
      <c r="E51" s="23"/>
      <c r="F51" s="23"/>
      <c r="G51" s="23"/>
      <c r="H51" s="23"/>
      <c r="I51" s="23"/>
      <c r="J51" s="22">
        <v>3.5000000000000001E-3</v>
      </c>
      <c r="K51" s="22">
        <v>4.0000000000000001E-3</v>
      </c>
      <c r="L51" s="22">
        <v>5.0000000000000001E-3</v>
      </c>
      <c r="M51" s="22">
        <v>6.0000000000000001E-3</v>
      </c>
      <c r="N51" s="22">
        <v>7.0000000000000001E-3</v>
      </c>
    </row>
    <row r="52" spans="3:14" outlineLevel="1" x14ac:dyDescent="0.25">
      <c r="C52" s="11"/>
      <c r="D52" s="24"/>
      <c r="E52" s="23"/>
      <c r="F52" s="23"/>
      <c r="G52" s="23"/>
      <c r="H52" s="23"/>
      <c r="I52" s="23"/>
      <c r="J52" s="37"/>
      <c r="K52" s="37"/>
      <c r="L52" s="37"/>
      <c r="M52" s="37"/>
      <c r="N52" s="37"/>
    </row>
    <row r="53" spans="3:14" outlineLevel="1" x14ac:dyDescent="0.25">
      <c r="C53" s="8" t="str">
        <f>+$C$17</f>
        <v>Asset Finance:</v>
      </c>
      <c r="D53" s="24" t="s">
        <v>19</v>
      </c>
      <c r="E53" s="23">
        <f>+E17/(E34*Units)</f>
        <v>0</v>
      </c>
      <c r="F53" s="23">
        <f>+F17/(F34*Units)</f>
        <v>0</v>
      </c>
      <c r="G53" s="23">
        <f>+G17/(G34*Units)</f>
        <v>7.815254237288136E-3</v>
      </c>
      <c r="H53" s="23">
        <f>+H17/(H34*Units)</f>
        <v>8.3516949152542368E-3</v>
      </c>
      <c r="I53" s="70">
        <f>+I17/(I34*Units)</f>
        <v>1.0196078431372551E-2</v>
      </c>
      <c r="J53" s="38">
        <f>INDEX(J54:J56,MATCH(Scenario,$C54:$C56,0))</f>
        <v>1.15E-2</v>
      </c>
      <c r="K53" s="38">
        <f>INDEX(K54:K56,MATCH(Scenario,$C54:$C56,0))</f>
        <v>1.2E-2</v>
      </c>
      <c r="L53" s="38">
        <f>INDEX(L54:L56,MATCH(Scenario,$C54:$C56,0))</f>
        <v>1.2500000000000001E-2</v>
      </c>
      <c r="M53" s="38">
        <f>INDEX(M54:M56,MATCH(Scenario,$C54:$C56,0))</f>
        <v>1.2999999999999999E-2</v>
      </c>
      <c r="N53" s="38">
        <f>INDEX(N54:N56,MATCH(Scenario,$C54:$C56,0))</f>
        <v>1.35E-2</v>
      </c>
    </row>
    <row r="54" spans="3:14" outlineLevel="1" x14ac:dyDescent="0.25">
      <c r="C54" s="9" t="str">
        <f>+$C$27</f>
        <v>Base</v>
      </c>
      <c r="D54" s="24" t="s">
        <v>19</v>
      </c>
      <c r="E54" s="23"/>
      <c r="F54" s="23"/>
      <c r="G54" s="23"/>
      <c r="H54" s="23"/>
      <c r="I54" s="23"/>
      <c r="J54" s="36">
        <v>1.15E-2</v>
      </c>
      <c r="K54" s="36">
        <v>1.2E-2</v>
      </c>
      <c r="L54" s="36">
        <v>1.2500000000000001E-2</v>
      </c>
      <c r="M54" s="36">
        <v>1.2999999999999999E-2</v>
      </c>
      <c r="N54" s="36">
        <v>1.35E-2</v>
      </c>
    </row>
    <row r="55" spans="3:14" outlineLevel="1" x14ac:dyDescent="0.25">
      <c r="C55" s="16" t="str">
        <f>+$C$28</f>
        <v>Upside</v>
      </c>
      <c r="D55" s="24" t="s">
        <v>19</v>
      </c>
      <c r="E55" s="23"/>
      <c r="F55" s="23"/>
      <c r="G55" s="23"/>
      <c r="H55" s="23"/>
      <c r="I55" s="23"/>
      <c r="J55" s="36">
        <v>1.2E-2</v>
      </c>
      <c r="K55" s="36">
        <v>1.2999999999999999E-2</v>
      </c>
      <c r="L55" s="36">
        <v>1.35E-2</v>
      </c>
      <c r="M55" s="36">
        <v>1.4E-2</v>
      </c>
      <c r="N55" s="36">
        <v>1.4500000000000001E-2</v>
      </c>
    </row>
    <row r="56" spans="3:14" outlineLevel="1" x14ac:dyDescent="0.25">
      <c r="C56" s="16" t="str">
        <f>+$C$29</f>
        <v>Downside</v>
      </c>
      <c r="D56" s="24" t="s">
        <v>19</v>
      </c>
      <c r="E56" s="23"/>
      <c r="F56" s="23"/>
      <c r="G56" s="23"/>
      <c r="H56" s="23"/>
      <c r="I56" s="23"/>
      <c r="J56" s="22">
        <v>1.0999999999999999E-2</v>
      </c>
      <c r="K56" s="22">
        <v>1.15E-2</v>
      </c>
      <c r="L56" s="22">
        <v>1.2E-2</v>
      </c>
      <c r="M56" s="22">
        <v>1.2500000000000001E-2</v>
      </c>
      <c r="N56" s="22">
        <v>1.2999999999999999E-2</v>
      </c>
    </row>
    <row r="57" spans="3:14" outlineLevel="1" x14ac:dyDescent="0.25">
      <c r="C57" s="11"/>
      <c r="D57" s="24"/>
      <c r="E57" s="23"/>
      <c r="F57" s="23"/>
      <c r="G57" s="23"/>
      <c r="H57" s="23"/>
      <c r="I57" s="23"/>
      <c r="J57" s="37"/>
      <c r="K57" s="37"/>
      <c r="L57" s="37"/>
      <c r="M57" s="37"/>
      <c r="N57" s="37"/>
    </row>
    <row r="58" spans="3:14" outlineLevel="1" x14ac:dyDescent="0.25">
      <c r="C58" s="8" t="str">
        <f>+$C$18</f>
        <v>Business Credit:</v>
      </c>
      <c r="D58" s="24" t="s">
        <v>19</v>
      </c>
      <c r="E58" s="23">
        <f>+E18/(E35*Units)</f>
        <v>0</v>
      </c>
      <c r="F58" s="23">
        <f>+F18/(F35*Units)</f>
        <v>0</v>
      </c>
      <c r="G58" s="23">
        <f>+G18/(G35*Units)</f>
        <v>0</v>
      </c>
      <c r="H58" s="23">
        <f>+H18/(H35*Units)</f>
        <v>0</v>
      </c>
      <c r="I58" s="70">
        <f>+I18/(I35*Units)</f>
        <v>8.7596500257334023E-3</v>
      </c>
      <c r="J58" s="38">
        <f>INDEX(J59:J61,MATCH(Scenario,$C59:$C61,0))</f>
        <v>9.4999999999999998E-3</v>
      </c>
      <c r="K58" s="38">
        <f>INDEX(K59:K61,MATCH(Scenario,$C59:$C61,0))</f>
        <v>0.01</v>
      </c>
      <c r="L58" s="38">
        <f>INDEX(L59:L61,MATCH(Scenario,$C59:$C61,0))</f>
        <v>1.0500000000000001E-2</v>
      </c>
      <c r="M58" s="38">
        <f>INDEX(M59:M61,MATCH(Scenario,$C59:$C61,0))</f>
        <v>1.0999999999999999E-2</v>
      </c>
      <c r="N58" s="38">
        <f>INDEX(N59:N61,MATCH(Scenario,$C59:$C61,0))</f>
        <v>1.15E-2</v>
      </c>
    </row>
    <row r="59" spans="3:14" outlineLevel="1" x14ac:dyDescent="0.25">
      <c r="C59" s="9" t="str">
        <f>+$C$27</f>
        <v>Base</v>
      </c>
      <c r="D59" s="24" t="s">
        <v>19</v>
      </c>
      <c r="E59" s="23"/>
      <c r="F59" s="23"/>
      <c r="G59" s="23"/>
      <c r="H59" s="23"/>
      <c r="I59" s="23"/>
      <c r="J59" s="36">
        <v>9.4999999999999998E-3</v>
      </c>
      <c r="K59" s="36">
        <v>0.01</v>
      </c>
      <c r="L59" s="36">
        <v>1.0500000000000001E-2</v>
      </c>
      <c r="M59" s="36">
        <v>1.0999999999999999E-2</v>
      </c>
      <c r="N59" s="36">
        <v>1.15E-2</v>
      </c>
    </row>
    <row r="60" spans="3:14" outlineLevel="1" x14ac:dyDescent="0.25">
      <c r="C60" s="16" t="str">
        <f>+$C$28</f>
        <v>Upside</v>
      </c>
      <c r="D60" s="24" t="s">
        <v>19</v>
      </c>
      <c r="E60" s="23"/>
      <c r="F60" s="23"/>
      <c r="G60" s="23"/>
      <c r="H60" s="23"/>
      <c r="I60" s="23"/>
      <c r="J60" s="36">
        <v>0.01</v>
      </c>
      <c r="K60" s="36">
        <v>1.0999999999999999E-2</v>
      </c>
      <c r="L60" s="36">
        <v>1.15E-2</v>
      </c>
      <c r="M60" s="36">
        <v>1.2E-2</v>
      </c>
      <c r="N60" s="36">
        <v>1.2500000000000001E-2</v>
      </c>
    </row>
    <row r="61" spans="3:14" outlineLevel="1" x14ac:dyDescent="0.25">
      <c r="C61" s="16" t="str">
        <f>+$C$29</f>
        <v>Downside</v>
      </c>
      <c r="D61" s="24" t="s">
        <v>19</v>
      </c>
      <c r="E61" s="23"/>
      <c r="F61" s="23"/>
      <c r="G61" s="23"/>
      <c r="H61" s="23"/>
      <c r="I61" s="23"/>
      <c r="J61" s="22">
        <v>8.9999999999999993E-3</v>
      </c>
      <c r="K61" s="22">
        <v>8.9999999999999993E-3</v>
      </c>
      <c r="L61" s="22">
        <v>9.4999999999999998E-3</v>
      </c>
      <c r="M61" s="22">
        <v>0.01</v>
      </c>
      <c r="N61" s="22">
        <v>1.0500000000000001E-2</v>
      </c>
    </row>
    <row r="62" spans="3:14" outlineLevel="1" x14ac:dyDescent="0.25">
      <c r="C62" s="11"/>
      <c r="D62" s="24"/>
      <c r="E62" s="23"/>
      <c r="F62" s="23"/>
      <c r="G62" s="23"/>
      <c r="H62" s="23"/>
      <c r="I62" s="23"/>
      <c r="J62" s="37"/>
      <c r="K62" s="37"/>
      <c r="L62" s="37"/>
      <c r="M62" s="37"/>
      <c r="N62" s="37"/>
    </row>
    <row r="63" spans="3:14" outlineLevel="1" x14ac:dyDescent="0.25">
      <c r="C63" s="8" t="str">
        <f>+$C$19</f>
        <v>Secured Lending:</v>
      </c>
      <c r="D63" s="24" t="s">
        <v>19</v>
      </c>
      <c r="E63" s="23">
        <f>+E19/(E36*Units)</f>
        <v>0</v>
      </c>
      <c r="F63" s="23">
        <f>+F19/(F36*Units)</f>
        <v>7.9220779220779223E-3</v>
      </c>
      <c r="G63" s="23">
        <f>+G19/(G36*Units)</f>
        <v>2.3285714285714285E-2</v>
      </c>
      <c r="H63" s="23">
        <f>+H19/(H36*Units)</f>
        <v>4.9450000000000001E-2</v>
      </c>
      <c r="I63" s="70">
        <f>+I19/(I36*Units)</f>
        <v>7.3254545454545461E-2</v>
      </c>
      <c r="J63" s="38">
        <f>INDEX(J64:J66,MATCH(Scenario,$C64:$C66,0))</f>
        <v>8.5000000000000006E-2</v>
      </c>
      <c r="K63" s="38">
        <f>INDEX(K64:K66,MATCH(Scenario,$C64:$C66,0))</f>
        <v>0.1</v>
      </c>
      <c r="L63" s="38">
        <f>INDEX(L64:L66,MATCH(Scenario,$C64:$C66,0))</f>
        <v>0.115</v>
      </c>
      <c r="M63" s="38">
        <f>INDEX(M64:M66,MATCH(Scenario,$C64:$C66,0))</f>
        <v>0.13</v>
      </c>
      <c r="N63" s="38">
        <f>INDEX(N64:N66,MATCH(Scenario,$C64:$C66,0))</f>
        <v>0.155</v>
      </c>
    </row>
    <row r="64" spans="3:14" outlineLevel="1" x14ac:dyDescent="0.25">
      <c r="C64" s="9" t="str">
        <f>+$C$27</f>
        <v>Base</v>
      </c>
      <c r="D64" s="24" t="s">
        <v>19</v>
      </c>
      <c r="E64" s="23"/>
      <c r="F64" s="23"/>
      <c r="G64" s="23"/>
      <c r="H64" s="23"/>
      <c r="I64" s="23"/>
      <c r="J64" s="36">
        <v>8.5000000000000006E-2</v>
      </c>
      <c r="K64" s="36">
        <v>0.1</v>
      </c>
      <c r="L64" s="36">
        <v>0.115</v>
      </c>
      <c r="M64" s="36">
        <v>0.13</v>
      </c>
      <c r="N64" s="36">
        <v>0.155</v>
      </c>
    </row>
    <row r="65" spans="3:29" outlineLevel="1" x14ac:dyDescent="0.25">
      <c r="C65" s="16" t="str">
        <f>+$C$28</f>
        <v>Upside</v>
      </c>
      <c r="D65" s="24" t="s">
        <v>19</v>
      </c>
      <c r="E65" s="23"/>
      <c r="F65" s="23"/>
      <c r="G65" s="23"/>
      <c r="H65" s="23"/>
      <c r="I65" s="23"/>
      <c r="J65" s="36">
        <v>9.5000000000000001E-2</v>
      </c>
      <c r="K65" s="36">
        <v>0.11</v>
      </c>
      <c r="L65" s="36">
        <v>0.125</v>
      </c>
      <c r="M65" s="36">
        <v>0.14499999999999999</v>
      </c>
      <c r="N65" s="36">
        <v>0.17</v>
      </c>
    </row>
    <row r="66" spans="3:29" outlineLevel="1" x14ac:dyDescent="0.25">
      <c r="C66" s="16" t="str">
        <f>+$C$29</f>
        <v>Downside</v>
      </c>
      <c r="D66" s="24" t="s">
        <v>19</v>
      </c>
      <c r="E66" s="23"/>
      <c r="F66" s="23"/>
      <c r="G66" s="23"/>
      <c r="H66" s="23"/>
      <c r="I66" s="23"/>
      <c r="J66" s="22">
        <v>7.4999999999999997E-2</v>
      </c>
      <c r="K66" s="22">
        <v>8.5000000000000006E-2</v>
      </c>
      <c r="L66" s="22">
        <v>0.1</v>
      </c>
      <c r="M66" s="22">
        <v>0.115</v>
      </c>
      <c r="N66" s="22">
        <v>0.13500000000000001</v>
      </c>
    </row>
    <row r="67" spans="3:29" outlineLevel="1" x14ac:dyDescent="0.25">
      <c r="C67" s="11"/>
      <c r="D67" s="24"/>
      <c r="E67" s="23"/>
      <c r="F67" s="23"/>
      <c r="G67" s="23"/>
      <c r="H67" s="23"/>
      <c r="I67" s="23"/>
      <c r="J67" s="37"/>
      <c r="K67" s="37"/>
      <c r="L67" s="37"/>
      <c r="M67" s="37"/>
      <c r="N67" s="37"/>
    </row>
    <row r="68" spans="3:29" outlineLevel="1" x14ac:dyDescent="0.25">
      <c r="C68" s="8" t="str">
        <f>+$C$20</f>
        <v>Consumer Lending:</v>
      </c>
      <c r="D68" s="24" t="s">
        <v>19</v>
      </c>
      <c r="E68" s="23">
        <f>+E20/(E37*Units)</f>
        <v>0</v>
      </c>
      <c r="F68" s="23">
        <f>+F20/(F37*Units)</f>
        <v>8.0275199999999987E-5</v>
      </c>
      <c r="G68" s="23">
        <f>+G20/(G37*Units)</f>
        <v>1.0486399999999998E-3</v>
      </c>
      <c r="H68" s="23">
        <f>+H20/(H37*Units)</f>
        <v>3.7838857142857133E-3</v>
      </c>
      <c r="I68" s="70">
        <f>+I20/(I37*Units)</f>
        <v>6.6428571428571431E-3</v>
      </c>
      <c r="J68" s="38">
        <f>INDEX(J69:J71,MATCH(Scenario,$C69:$C71,0))</f>
        <v>7.4999999999999997E-3</v>
      </c>
      <c r="K68" s="38">
        <f>INDEX(K69:K71,MATCH(Scenario,$C69:$C71,0))</f>
        <v>8.5000000000000006E-3</v>
      </c>
      <c r="L68" s="38">
        <f>INDEX(L69:L71,MATCH(Scenario,$C69:$C71,0))</f>
        <v>0.01</v>
      </c>
      <c r="M68" s="38">
        <f>INDEX(M69:M71,MATCH(Scenario,$C69:$C71,0))</f>
        <v>1.0999999999999999E-2</v>
      </c>
      <c r="N68" s="38">
        <f>INDEX(N69:N71,MATCH(Scenario,$C69:$C71,0))</f>
        <v>1.2E-2</v>
      </c>
    </row>
    <row r="69" spans="3:29" outlineLevel="1" x14ac:dyDescent="0.25">
      <c r="C69" s="9" t="str">
        <f>+$C$27</f>
        <v>Base</v>
      </c>
      <c r="D69" s="24" t="s">
        <v>19</v>
      </c>
      <c r="E69" s="64"/>
      <c r="F69" s="4"/>
      <c r="G69" s="4"/>
      <c r="H69" s="4"/>
      <c r="I69" s="23"/>
      <c r="J69" s="36">
        <v>7.4999999999999997E-3</v>
      </c>
      <c r="K69" s="36">
        <v>8.5000000000000006E-3</v>
      </c>
      <c r="L69" s="36">
        <v>0.01</v>
      </c>
      <c r="M69" s="36">
        <v>1.0999999999999999E-2</v>
      </c>
      <c r="N69" s="36">
        <v>1.2E-2</v>
      </c>
    </row>
    <row r="70" spans="3:29" outlineLevel="1" x14ac:dyDescent="0.25">
      <c r="C70" s="16" t="str">
        <f>+$C$28</f>
        <v>Upside</v>
      </c>
      <c r="D70" s="24" t="s">
        <v>19</v>
      </c>
      <c r="E70" s="64"/>
      <c r="F70" s="4"/>
      <c r="G70" s="4"/>
      <c r="H70" s="4"/>
      <c r="I70" s="23"/>
      <c r="J70" s="36">
        <v>8.5000000000000006E-3</v>
      </c>
      <c r="K70" s="36">
        <v>9.4999999999999998E-3</v>
      </c>
      <c r="L70" s="36">
        <v>1.15E-2</v>
      </c>
      <c r="M70" s="36">
        <v>1.2500000000000001E-2</v>
      </c>
      <c r="N70" s="36">
        <v>1.35E-2</v>
      </c>
    </row>
    <row r="71" spans="3:29" outlineLevel="1" x14ac:dyDescent="0.25">
      <c r="C71" s="16" t="str">
        <f>+$C$29</f>
        <v>Downside</v>
      </c>
      <c r="D71" s="24" t="s">
        <v>19</v>
      </c>
      <c r="E71" s="64"/>
      <c r="F71" s="4"/>
      <c r="G71" s="4"/>
      <c r="H71" s="4"/>
      <c r="I71" s="23"/>
      <c r="J71" s="22">
        <v>6.4999999999999997E-3</v>
      </c>
      <c r="K71" s="22">
        <v>7.4999999999999997E-3</v>
      </c>
      <c r="L71" s="22">
        <v>8.9999999999999993E-3</v>
      </c>
      <c r="M71" s="22">
        <v>0.01</v>
      </c>
      <c r="N71" s="22">
        <v>1.0999999999999999E-2</v>
      </c>
    </row>
    <row r="72" spans="3:29" outlineLevel="1" x14ac:dyDescent="0.25">
      <c r="C72" s="50"/>
      <c r="D72" s="63"/>
      <c r="E72" s="64"/>
      <c r="F72" s="4"/>
      <c r="G72" s="4"/>
      <c r="H72" s="4"/>
      <c r="I72" s="23"/>
      <c r="J72" s="21"/>
      <c r="K72" s="21"/>
      <c r="L72" s="21"/>
      <c r="M72" s="21"/>
      <c r="N72" s="21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</sheetData>
  <dataValidations count="1">
    <dataValidation type="list" allowBlank="1" showInputMessage="1" showErrorMessage="1" sqref="D11">
      <formula1>$C$27:$C$29</formula1>
    </dataValidation>
  </dataValidation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Loans</vt:lpstr>
      <vt:lpstr>Company_Name</vt:lpstr>
      <vt:lpstr>Hist_Year</vt:lpstr>
      <vt:lpstr>Loans!Print_Area</vt:lpstr>
      <vt:lpstr>Scenario</vt:lpstr>
      <vt:lpstr>Units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2016-02-28T18:38:08Z</cp:lastPrinted>
  <dcterms:created xsi:type="dcterms:W3CDTF">2009-06-26T05:31:17Z</dcterms:created>
  <dcterms:modified xsi:type="dcterms:W3CDTF">2016-04-03T16:58:00Z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