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D:\Dropbox (BIWS)\BIWS-All-Courses\100-Bonus-Case-Studies\DCM-LevFin\Book-Value-vs-Face-Value\"/>
    </mc:Choice>
  </mc:AlternateContent>
  <xr:revisionPtr revIDLastSave="0" documentId="13_ncr:1_{C29F550F-0C99-4187-87BC-723978D0316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Book-Value-vs-Face-Value" sheetId="1" r:id="rId1"/>
  </sheets>
  <definedNames>
    <definedName name="Acq_EBIT_Margin_Change">'Book-Value-vs-Face-Value'!#REF!</definedName>
    <definedName name="Acq_EBIT_Margin_Initial">'Book-Value-vs-Face-Value'!#REF!</definedName>
    <definedName name="Acq_Rev_Growth_Change">'Book-Value-vs-Face-Value'!#REF!</definedName>
    <definedName name="Acq_Rev_Growth_Initial">'Book-Value-vs-Face-Value'!#REF!</definedName>
    <definedName name="Acq_Rev_Multiple">'Book-Value-vs-Face-Value'!#REF!</definedName>
    <definedName name="Company_Name">'Book-Value-vs-Face-Value'!#REF!</definedName>
    <definedName name="Exit_Multiple">'Book-Value-vs-Face-Value'!#REF!</definedName>
    <definedName name="Exit_Multiple_Change">'Book-Value-vs-Face-Value'!#REF!</definedName>
    <definedName name="Hist_Yr">'Book-Value-vs-Face-Value'!#REF!</definedName>
    <definedName name="_xlnm.Print_Area" localSheetId="0">'Book-Value-vs-Face-Value'!$A$1:$K$51</definedName>
    <definedName name="Subscription_Growth_Change">'Book-Value-vs-Face-Value'!#REF!</definedName>
    <definedName name="Subscription_Growth_Initial">'Book-Value-vs-Face-Value'!#REF!</definedName>
    <definedName name="Units">'Book-Value-vs-Face-Value'!#REF!</definedName>
  </definedNames>
  <calcPr calcId="181029" calcMode="autoNoTable" iterate="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E43" i="1"/>
  <c r="F38" i="1"/>
  <c r="J42" i="1"/>
  <c r="I42" i="1"/>
  <c r="H42" i="1"/>
  <c r="G42" i="1"/>
  <c r="F42" i="1"/>
  <c r="F33" i="1"/>
  <c r="H34" i="1"/>
  <c r="H40" i="1" s="1"/>
  <c r="G34" i="1"/>
  <c r="F34" i="1"/>
  <c r="J9" i="1"/>
  <c r="I9" i="1"/>
  <c r="H9" i="1"/>
  <c r="G9" i="1"/>
  <c r="F9" i="1"/>
  <c r="H39" i="1" l="1"/>
  <c r="F39" i="1"/>
  <c r="G39" i="1"/>
  <c r="I34" i="1"/>
  <c r="J34" i="1"/>
  <c r="G41" i="1"/>
  <c r="F41" i="1"/>
  <c r="H41" i="1"/>
  <c r="F36" i="1"/>
  <c r="G33" i="1" s="1"/>
  <c r="I41" i="1" l="1"/>
  <c r="I40" i="1"/>
  <c r="J41" i="1"/>
  <c r="J40" i="1"/>
  <c r="G36" i="1"/>
  <c r="H33" i="1" s="1"/>
  <c r="G50" i="1"/>
  <c r="I39" i="1" l="1"/>
  <c r="J39" i="1"/>
  <c r="F43" i="1"/>
  <c r="G38" i="1" s="1"/>
  <c r="G43" i="1" s="1"/>
  <c r="H38" i="1" s="1"/>
  <c r="H43" i="1" s="1"/>
  <c r="I38" i="1" s="1"/>
  <c r="F50" i="1"/>
  <c r="H50" i="1"/>
  <c r="H36" i="1"/>
  <c r="I33" i="1" s="1"/>
  <c r="I43" i="1" l="1"/>
  <c r="J38" i="1" s="1"/>
  <c r="J43" i="1" s="1"/>
  <c r="I36" i="1"/>
  <c r="J33" i="1" s="1"/>
  <c r="I50" i="1"/>
  <c r="J50" i="1" l="1"/>
  <c r="J36" i="1"/>
  <c r="G26" i="1" l="1"/>
  <c r="G14" i="1" s="1"/>
  <c r="H26" i="1"/>
  <c r="H14" i="1" s="1"/>
  <c r="I26" i="1"/>
  <c r="I14" i="1" s="1"/>
  <c r="J26" i="1"/>
  <c r="J14" i="1" s="1"/>
  <c r="F26" i="1"/>
  <c r="F18" i="1" s="1"/>
  <c r="F8" i="1"/>
  <c r="F24" i="1" s="1"/>
  <c r="G18" i="1" l="1"/>
  <c r="H18" i="1" s="1"/>
  <c r="I18" i="1" s="1"/>
  <c r="J18" i="1" s="1"/>
  <c r="F14" i="1"/>
  <c r="F12" i="1" l="1"/>
  <c r="F25" i="1"/>
  <c r="F19" i="1" l="1"/>
  <c r="F13" i="1"/>
  <c r="F27" i="1"/>
  <c r="F10" i="1" l="1"/>
  <c r="F15" i="1"/>
  <c r="G15" i="1"/>
  <c r="F16" i="1" l="1"/>
  <c r="G12" i="1" s="1"/>
  <c r="G8" i="1"/>
  <c r="G10" i="1" s="1"/>
  <c r="H15" i="1"/>
  <c r="G24" i="1" l="1"/>
  <c r="H8" i="1"/>
  <c r="H24" i="1" s="1"/>
  <c r="G25" i="1"/>
  <c r="I15" i="1"/>
  <c r="H10" i="1" l="1"/>
  <c r="I8" i="1" s="1"/>
  <c r="I24" i="1" s="1"/>
  <c r="G13" i="1"/>
  <c r="G16" i="1" s="1"/>
  <c r="H25" i="1" s="1"/>
  <c r="G19" i="1"/>
  <c r="G27" i="1"/>
  <c r="J15" i="1"/>
  <c r="I10" i="1" l="1"/>
  <c r="H13" i="1"/>
  <c r="J8" i="1"/>
  <c r="J24" i="1" s="1"/>
  <c r="H12" i="1"/>
  <c r="H16" i="1" s="1"/>
  <c r="H19" i="1"/>
  <c r="H27" i="1"/>
  <c r="J10" i="1" l="1"/>
  <c r="I12" i="1"/>
  <c r="I25" i="1"/>
  <c r="I19" i="1" l="1"/>
  <c r="I13" i="1"/>
  <c r="I16" i="1" s="1"/>
  <c r="I27" i="1"/>
  <c r="J25" i="1" l="1"/>
  <c r="J12" i="1"/>
  <c r="J13" i="1" l="1"/>
  <c r="J16" i="1" s="1"/>
  <c r="J27" i="1"/>
  <c r="J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BIWS</author>
  </authors>
  <commentList>
    <comment ref="E10" authorId="0" shapeId="0" xr:uid="{D09C09F0-7FE8-4705-B563-B62B5C78D4FA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Per 20-F, pg. F-43.</t>
        </r>
      </text>
    </comment>
  </commentList>
</comments>
</file>

<file path=xl/sharedStrings.xml><?xml version="1.0" encoding="utf-8"?>
<sst xmlns="http://schemas.openxmlformats.org/spreadsheetml/2006/main" count="76" uniqueCount="40">
  <si>
    <t>%</t>
  </si>
  <si>
    <t>$ M</t>
  </si>
  <si>
    <t>($ in Millions USD Except Per Share and Per Unit Data)</t>
  </si>
  <si>
    <t>Beginning Face Value of Debt:</t>
  </si>
  <si>
    <t>Ending Face Value of Debt:</t>
  </si>
  <si>
    <t>Beginning Book Value of Debt:</t>
  </si>
  <si>
    <t>(+) Amortization of Debt Discount:</t>
  </si>
  <si>
    <t>(+) Amortization of Debt Issuance Fees:</t>
  </si>
  <si>
    <t>Ending Book Value of Debt:</t>
  </si>
  <si>
    <t>Unamortized Debt Issuance Fees:</t>
  </si>
  <si>
    <t>Unamortized Debt Discount:</t>
  </si>
  <si>
    <t>Effective Interest Rate:</t>
  </si>
  <si>
    <t>Stated Interest Rate:</t>
  </si>
  <si>
    <t>Contractual Interest Expense (Cash):</t>
  </si>
  <si>
    <t>Total Interest Expense on Income Statement:</t>
  </si>
  <si>
    <t>Amortization of Debt Discount (Non-Cash):</t>
  </si>
  <si>
    <t>Amortization of Debt Issuance Fees (Non-Cash):</t>
  </si>
  <si>
    <t>Debt Maturity:</t>
  </si>
  <si>
    <t>Year #</t>
  </si>
  <si>
    <t>(-) Debt Principal Repayments &amp; Maturities:</t>
  </si>
  <si>
    <t>Atlassian - Debt Schedule:</t>
  </si>
  <si>
    <t>Year 1</t>
  </si>
  <si>
    <t>Year 2</t>
  </si>
  <si>
    <t>Year 3</t>
  </si>
  <si>
    <t>Year 4</t>
  </si>
  <si>
    <t>Year 5</t>
  </si>
  <si>
    <t>Year 0</t>
  </si>
  <si>
    <t>Additional Borrowing Required:</t>
  </si>
  <si>
    <t>(+) Debt Issuances:</t>
  </si>
  <si>
    <t>(-) Principal Repayments &amp; Maturities:</t>
  </si>
  <si>
    <t>(+) Amortization of Issuance Fees:</t>
  </si>
  <si>
    <t>(-) Deduction for New Issuance Fees:</t>
  </si>
  <si>
    <t>Debt Issuance Fee %:</t>
  </si>
  <si>
    <t>Initial Unamortized Debt Issuance Fees:</t>
  </si>
  <si>
    <t>Average Remaining Time to Maturity:</t>
  </si>
  <si>
    <t># Years</t>
  </si>
  <si>
    <t>Weighted Average Interest Rate on Debt:</t>
  </si>
  <si>
    <t>Interest Expense on Debt:</t>
  </si>
  <si>
    <t>Toro - Debt Schedule:</t>
  </si>
  <si>
    <t>Book Value vs Face Value of Bonds -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</si>
</sst>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&quot;FY&quot;yy"/>
    <numFmt numFmtId="167" formatCode="_(* #,##0.0_);_(* \(#,##0.0\);_(* &quot;-&quot;?_);_(@_)"/>
    <numFmt numFmtId="171" formatCode="0.0%;\(0.0%\)"/>
    <numFmt numFmtId="176" formatCode="_(* #,##0.0_);_(* \(#,##0.0\);_(* &quot;-&quot;??_);_(@_)"/>
    <numFmt numFmtId="177" formatCode="0.000%;\(0.000%\)"/>
    <numFmt numFmtId="178" formatCode="0_);\(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</borders>
  <cellStyleXfs count="3">
    <xf numFmtId="0" fontId="0" fillId="0" borderId="0"/>
    <xf numFmtId="0" fontId="4" fillId="2" borderId="1" applyNumberFormat="0" applyFont="0" applyAlignment="0" applyProtection="0"/>
    <xf numFmtId="0" fontId="12" fillId="0" borderId="0"/>
  </cellStyleXfs>
  <cellXfs count="33">
    <xf numFmtId="0" fontId="0" fillId="0" borderId="0" xfId="0"/>
    <xf numFmtId="0" fontId="6" fillId="0" borderId="0" xfId="0" applyFont="1"/>
    <xf numFmtId="0" fontId="7" fillId="3" borderId="2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7" fontId="6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3" xfId="0" applyNumberFormat="1" applyFont="1" applyBorder="1"/>
    <xf numFmtId="0" fontId="7" fillId="0" borderId="3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1" fontId="9" fillId="4" borderId="1" xfId="1" applyNumberFormat="1" applyFont="1" applyFill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/>
    <xf numFmtId="167" fontId="3" fillId="0" borderId="0" xfId="0" applyNumberFormat="1" applyFont="1"/>
    <xf numFmtId="167" fontId="5" fillId="4" borderId="1" xfId="0" applyNumberFormat="1" applyFont="1" applyFill="1" applyBorder="1" applyAlignment="1">
      <alignment horizontal="center"/>
    </xf>
    <xf numFmtId="0" fontId="6" fillId="0" borderId="3" xfId="0" applyFont="1" applyBorder="1"/>
    <xf numFmtId="177" fontId="9" fillId="4" borderId="1" xfId="1" applyNumberFormat="1" applyFont="1" applyFill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78" fontId="5" fillId="4" borderId="1" xfId="0" applyNumberFormat="1" applyFont="1" applyFill="1" applyBorder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176" fontId="3" fillId="0" borderId="0" xfId="0" applyNumberFormat="1" applyFont="1"/>
    <xf numFmtId="167" fontId="11" fillId="4" borderId="1" xfId="0" applyNumberFormat="1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0" fontId="15" fillId="0" borderId="0" xfId="0" applyFont="1"/>
    <xf numFmtId="167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center"/>
    </xf>
    <xf numFmtId="167" fontId="5" fillId="4" borderId="4" xfId="0" applyNumberFormat="1" applyFont="1" applyFill="1" applyBorder="1" applyAlignment="1">
      <alignment horizontal="center"/>
    </xf>
    <xf numFmtId="167" fontId="11" fillId="0" borderId="3" xfId="0" applyNumberFormat="1" applyFont="1" applyBorder="1"/>
  </cellXfs>
  <cellStyles count="3">
    <cellStyle name="Normal" xfId="0" builtinId="0"/>
    <cellStyle name="Normal 2" xfId="2" xr:uid="{00000000-0005-0000-0000-000001000000}"/>
    <cellStyle name="Note" xfId="1" builtinId="10"/>
  </cellStyles>
  <dxfs count="0"/>
  <tableStyles count="0" defaultTableStyle="TableStyleMedium2" defaultPivotStyle="PivotStyleLight16"/>
  <colors>
    <mruColors>
      <color rgb="FF0000FF"/>
      <color rgb="FF4F81BD"/>
      <color rgb="FF1F4E7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50"/>
  <sheetViews>
    <sheetView showGridLines="0" tabSelected="1" zoomScaleNormal="100" zoomScaleSheetLayoutView="40" workbookViewId="0">
      <selection activeCell="B2" sqref="B2"/>
    </sheetView>
  </sheetViews>
  <sheetFormatPr defaultRowHeight="15" outlineLevelRow="1" x14ac:dyDescent="0.25"/>
  <cols>
    <col min="1" max="2" width="2.7109375" customWidth="1"/>
    <col min="3" max="3" width="47" bestFit="1" customWidth="1"/>
    <col min="4" max="10" width="11.7109375" customWidth="1"/>
    <col min="11" max="12" width="2.7109375" customWidth="1"/>
  </cols>
  <sheetData>
    <row r="1" spans="1:1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/>
      <c r="B2" s="26" t="s">
        <v>39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1"/>
      <c r="B3" s="28" t="s">
        <v>2</v>
      </c>
      <c r="C3" s="1"/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.75" hidden="1" outlineLevel="1" x14ac:dyDescent="0.25">
      <c r="A5" s="1"/>
      <c r="B5" s="1"/>
      <c r="C5" s="1"/>
      <c r="D5" s="1"/>
      <c r="E5" s="3">
        <v>0</v>
      </c>
      <c r="F5" s="3">
        <v>1</v>
      </c>
      <c r="G5" s="3">
        <v>2</v>
      </c>
      <c r="H5" s="3">
        <v>3</v>
      </c>
      <c r="I5" s="3">
        <v>4</v>
      </c>
      <c r="J5" s="3">
        <v>5</v>
      </c>
    </row>
    <row r="6" spans="1:11" ht="15.75" collapsed="1" x14ac:dyDescent="0.25">
      <c r="A6" s="1"/>
      <c r="B6" s="2" t="s">
        <v>20</v>
      </c>
      <c r="C6" s="2"/>
      <c r="D6" s="2"/>
      <c r="E6" s="19" t="s">
        <v>26</v>
      </c>
      <c r="F6" s="19" t="s">
        <v>21</v>
      </c>
      <c r="G6" s="19" t="s">
        <v>22</v>
      </c>
      <c r="H6" s="19" t="s">
        <v>23</v>
      </c>
      <c r="I6" s="19" t="s">
        <v>24</v>
      </c>
      <c r="J6" s="19" t="s">
        <v>25</v>
      </c>
    </row>
    <row r="7" spans="1:11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15.75" x14ac:dyDescent="0.25">
      <c r="A8" s="1"/>
      <c r="B8" s="1"/>
      <c r="C8" s="14" t="s">
        <v>3</v>
      </c>
      <c r="D8" s="4" t="s">
        <v>1</v>
      </c>
      <c r="E8" s="24"/>
      <c r="F8" s="5">
        <f>+E10</f>
        <v>1000</v>
      </c>
      <c r="G8" s="5">
        <f t="shared" ref="G8:J8" si="0">+F10</f>
        <v>1000</v>
      </c>
      <c r="H8" s="5">
        <f t="shared" si="0"/>
        <v>1000</v>
      </c>
      <c r="I8" s="5">
        <f t="shared" si="0"/>
        <v>1000</v>
      </c>
      <c r="J8" s="5">
        <f t="shared" si="0"/>
        <v>1000</v>
      </c>
    </row>
    <row r="9" spans="1:11" ht="15.75" x14ac:dyDescent="0.25">
      <c r="A9" s="1"/>
      <c r="B9" s="1"/>
      <c r="C9" s="13" t="s">
        <v>19</v>
      </c>
      <c r="D9" s="10" t="s">
        <v>1</v>
      </c>
      <c r="E9" s="25"/>
      <c r="F9" s="21">
        <f>IF(F5-$E5=$E$20,-$E$10,0)</f>
        <v>0</v>
      </c>
      <c r="G9" s="21">
        <f t="shared" ref="G9:J9" si="1">IF(G5-$E5=$E$20,-$E$10,0)</f>
        <v>0</v>
      </c>
      <c r="H9" s="21">
        <f t="shared" si="1"/>
        <v>0</v>
      </c>
      <c r="I9" s="21">
        <f t="shared" si="1"/>
        <v>0</v>
      </c>
      <c r="J9" s="21">
        <f t="shared" si="1"/>
        <v>-1000</v>
      </c>
    </row>
    <row r="10" spans="1:11" ht="15.75" x14ac:dyDescent="0.25">
      <c r="A10" s="1"/>
      <c r="B10" s="1"/>
      <c r="C10" s="9" t="s">
        <v>4</v>
      </c>
      <c r="D10" s="4" t="s">
        <v>1</v>
      </c>
      <c r="E10" s="23">
        <v>1000</v>
      </c>
      <c r="F10" s="7">
        <f>SUM(F8:F9)</f>
        <v>1000</v>
      </c>
      <c r="G10" s="7">
        <f t="shared" ref="G10:J10" si="2">SUM(G8:G9)</f>
        <v>1000</v>
      </c>
      <c r="H10" s="7">
        <f t="shared" si="2"/>
        <v>1000</v>
      </c>
      <c r="I10" s="7">
        <f t="shared" si="2"/>
        <v>1000</v>
      </c>
      <c r="J10" s="7">
        <f t="shared" si="2"/>
        <v>0</v>
      </c>
    </row>
    <row r="11" spans="1:11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15.75" x14ac:dyDescent="0.25">
      <c r="A12" s="1"/>
      <c r="B12" s="1"/>
      <c r="C12" s="14" t="s">
        <v>5</v>
      </c>
      <c r="D12" s="4" t="s">
        <v>1</v>
      </c>
      <c r="E12" s="5"/>
      <c r="F12" s="5">
        <f>+E16</f>
        <v>819.63699999999994</v>
      </c>
      <c r="G12" s="5">
        <f t="shared" ref="G12:J12" si="3">+F16</f>
        <v>852.70393713514727</v>
      </c>
      <c r="H12" s="5">
        <f t="shared" si="3"/>
        <v>887.20674462767147</v>
      </c>
      <c r="I12" s="5">
        <f t="shared" si="3"/>
        <v>923.21090076079486</v>
      </c>
      <c r="J12" s="5">
        <f t="shared" si="3"/>
        <v>960.784869745788</v>
      </c>
    </row>
    <row r="13" spans="1:11" ht="15.75" x14ac:dyDescent="0.25">
      <c r="A13" s="1"/>
      <c r="B13" s="1"/>
      <c r="C13" s="13" t="s">
        <v>6</v>
      </c>
      <c r="D13" s="4" t="s">
        <v>1</v>
      </c>
      <c r="E13" s="1"/>
      <c r="F13" s="5">
        <f>+F25</f>
        <v>31.487137135147371</v>
      </c>
      <c r="G13" s="5">
        <f t="shared" ref="G13:J13" si="4">+G25</f>
        <v>32.92300749252427</v>
      </c>
      <c r="H13" s="5">
        <f t="shared" si="4"/>
        <v>34.424356133123432</v>
      </c>
      <c r="I13" s="5">
        <f t="shared" si="4"/>
        <v>35.994168984993109</v>
      </c>
      <c r="J13" s="5">
        <f t="shared" si="4"/>
        <v>37.635568139896769</v>
      </c>
    </row>
    <row r="14" spans="1:11" ht="15.75" x14ac:dyDescent="0.25">
      <c r="A14" s="1"/>
      <c r="B14" s="1"/>
      <c r="C14" s="13" t="s">
        <v>7</v>
      </c>
      <c r="D14" s="4" t="s">
        <v>1</v>
      </c>
      <c r="E14" s="1"/>
      <c r="F14" s="5">
        <f t="shared" ref="F14:J14" si="5">+F26</f>
        <v>1.5798000000000001</v>
      </c>
      <c r="G14" s="5">
        <f t="shared" si="5"/>
        <v>1.5798000000000001</v>
      </c>
      <c r="H14" s="5">
        <f t="shared" si="5"/>
        <v>1.5798000000000001</v>
      </c>
      <c r="I14" s="5">
        <f t="shared" si="5"/>
        <v>1.5798000000000001</v>
      </c>
      <c r="J14" s="5">
        <f t="shared" si="5"/>
        <v>1.5798000000000001</v>
      </c>
    </row>
    <row r="15" spans="1:11" ht="15.75" x14ac:dyDescent="0.25">
      <c r="A15" s="1"/>
      <c r="B15" s="1"/>
      <c r="C15" s="13" t="s">
        <v>19</v>
      </c>
      <c r="D15" s="10" t="s">
        <v>1</v>
      </c>
      <c r="E15" s="1"/>
      <c r="F15" s="5">
        <f>+F9</f>
        <v>0</v>
      </c>
      <c r="G15" s="5">
        <f t="shared" ref="G15:J15" si="6">+G9</f>
        <v>0</v>
      </c>
      <c r="H15" s="5">
        <f t="shared" si="6"/>
        <v>0</v>
      </c>
      <c r="I15" s="5">
        <f t="shared" si="6"/>
        <v>0</v>
      </c>
      <c r="J15" s="5">
        <f t="shared" si="6"/>
        <v>-1000</v>
      </c>
    </row>
    <row r="16" spans="1:11" ht="15.75" x14ac:dyDescent="0.25">
      <c r="A16" s="1"/>
      <c r="B16" s="1"/>
      <c r="C16" s="9" t="s">
        <v>8</v>
      </c>
      <c r="D16" s="4" t="s">
        <v>1</v>
      </c>
      <c r="E16" s="8">
        <v>819.63699999999994</v>
      </c>
      <c r="F16" s="8">
        <f>SUM(F12:F15)</f>
        <v>852.70393713514727</v>
      </c>
      <c r="G16" s="8">
        <f t="shared" ref="G16:J16" si="7">SUM(G12:G15)</f>
        <v>887.20674462767147</v>
      </c>
      <c r="H16" s="8">
        <f t="shared" si="7"/>
        <v>923.21090076079486</v>
      </c>
      <c r="I16" s="8">
        <f t="shared" si="7"/>
        <v>960.784869745788</v>
      </c>
      <c r="J16" s="8">
        <f t="shared" si="7"/>
        <v>2.3788568478266825E-4</v>
      </c>
    </row>
    <row r="17" spans="1:1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A18" s="1"/>
      <c r="B18" s="1"/>
      <c r="C18" s="14" t="s">
        <v>9</v>
      </c>
      <c r="D18" s="4" t="s">
        <v>1</v>
      </c>
      <c r="E18" s="16">
        <v>7.899</v>
      </c>
      <c r="F18" s="5">
        <f>+E18-F26</f>
        <v>6.3192000000000004</v>
      </c>
      <c r="G18" s="5">
        <f t="shared" ref="G18:J18" si="8">+F18-G26</f>
        <v>4.7393999999999998</v>
      </c>
      <c r="H18" s="5">
        <f t="shared" si="8"/>
        <v>3.1595999999999997</v>
      </c>
      <c r="I18" s="5">
        <f t="shared" si="8"/>
        <v>1.5797999999999996</v>
      </c>
      <c r="J18" s="5">
        <f t="shared" si="8"/>
        <v>0</v>
      </c>
    </row>
    <row r="19" spans="1:10" ht="15.75" x14ac:dyDescent="0.25">
      <c r="A19" s="1"/>
      <c r="B19" s="1"/>
      <c r="C19" s="14" t="s">
        <v>10</v>
      </c>
      <c r="D19" s="4" t="s">
        <v>1</v>
      </c>
      <c r="E19" s="16">
        <v>172.464</v>
      </c>
      <c r="F19" s="5">
        <f>+E19-F25</f>
        <v>140.97686286485262</v>
      </c>
      <c r="G19" s="5">
        <f t="shared" ref="G19:J19" si="9">+F19-G25</f>
        <v>108.05385537232834</v>
      </c>
      <c r="H19" s="5">
        <f t="shared" si="9"/>
        <v>73.629499239204904</v>
      </c>
      <c r="I19" s="5">
        <f t="shared" si="9"/>
        <v>37.635330254211794</v>
      </c>
      <c r="J19" s="5">
        <f t="shared" si="9"/>
        <v>-2.3788568497451479E-4</v>
      </c>
    </row>
    <row r="20" spans="1:10" ht="15.75" x14ac:dyDescent="0.25">
      <c r="A20" s="1"/>
      <c r="B20" s="1"/>
      <c r="C20" s="14" t="s">
        <v>17</v>
      </c>
      <c r="D20" s="4" t="s">
        <v>18</v>
      </c>
      <c r="E20" s="20">
        <v>5</v>
      </c>
      <c r="F20" s="5"/>
      <c r="G20" s="5"/>
      <c r="H20" s="5"/>
      <c r="I20" s="5"/>
      <c r="J20" s="5"/>
    </row>
    <row r="21" spans="1:10" ht="15.75" x14ac:dyDescent="0.25">
      <c r="A21" s="1"/>
      <c r="B21" s="1"/>
      <c r="C21" s="14" t="s">
        <v>12</v>
      </c>
      <c r="D21" s="4" t="s">
        <v>0</v>
      </c>
      <c r="E21" s="18">
        <v>6.2500000000000003E-3</v>
      </c>
      <c r="F21" s="1"/>
      <c r="G21" s="1"/>
      <c r="H21" s="1"/>
      <c r="I21" s="1"/>
      <c r="J21" s="1"/>
    </row>
    <row r="22" spans="1:10" ht="15.75" x14ac:dyDescent="0.25">
      <c r="A22" s="1"/>
      <c r="B22" s="1"/>
      <c r="C22" s="14" t="s">
        <v>11</v>
      </c>
      <c r="D22" s="4" t="s">
        <v>0</v>
      </c>
      <c r="E22" s="18">
        <v>4.560180721460743E-2</v>
      </c>
      <c r="F22" s="1"/>
      <c r="G22" s="1"/>
      <c r="H22" s="1"/>
      <c r="I22" s="1"/>
      <c r="J22" s="1"/>
    </row>
    <row r="23" spans="1:10" ht="15.75" x14ac:dyDescent="0.25">
      <c r="A23" s="1"/>
      <c r="B23" s="1"/>
      <c r="C23" s="1"/>
      <c r="D23" s="1"/>
      <c r="E23" s="1"/>
      <c r="F23" s="5"/>
      <c r="G23" s="1"/>
      <c r="H23" s="1"/>
      <c r="I23" s="1"/>
      <c r="J23" s="1"/>
    </row>
    <row r="24" spans="1:10" ht="15.75" x14ac:dyDescent="0.25">
      <c r="A24" s="1"/>
      <c r="B24" s="1"/>
      <c r="C24" s="13" t="s">
        <v>13</v>
      </c>
      <c r="D24" s="4" t="s">
        <v>1</v>
      </c>
      <c r="E24" s="1"/>
      <c r="F24" s="15">
        <f>+F8*$E21</f>
        <v>6.25</v>
      </c>
      <c r="G24" s="15">
        <f t="shared" ref="G24:J24" si="10">+G8*$E21</f>
        <v>6.25</v>
      </c>
      <c r="H24" s="15">
        <f t="shared" si="10"/>
        <v>6.25</v>
      </c>
      <c r="I24" s="15">
        <f t="shared" si="10"/>
        <v>6.25</v>
      </c>
      <c r="J24" s="15">
        <f t="shared" si="10"/>
        <v>6.25</v>
      </c>
    </row>
    <row r="25" spans="1:10" ht="15.75" x14ac:dyDescent="0.25">
      <c r="A25" s="1"/>
      <c r="B25" s="1"/>
      <c r="C25" s="13" t="s">
        <v>15</v>
      </c>
      <c r="D25" s="4" t="s">
        <v>1</v>
      </c>
      <c r="E25" s="1"/>
      <c r="F25" s="15">
        <f>(E16+E18)*$E22-F24</f>
        <v>31.487137135147371</v>
      </c>
      <c r="G25" s="15">
        <f t="shared" ref="G25:J25" si="11">(F16+F18)*$E22-G24</f>
        <v>32.92300749252427</v>
      </c>
      <c r="H25" s="15">
        <f t="shared" si="11"/>
        <v>34.424356133123432</v>
      </c>
      <c r="I25" s="15">
        <f t="shared" si="11"/>
        <v>35.994168984993109</v>
      </c>
      <c r="J25" s="15">
        <f t="shared" si="11"/>
        <v>37.635568139896769</v>
      </c>
    </row>
    <row r="26" spans="1:10" ht="15.75" x14ac:dyDescent="0.25">
      <c r="A26" s="1"/>
      <c r="B26" s="1"/>
      <c r="C26" s="13" t="s">
        <v>16</v>
      </c>
      <c r="D26" s="4" t="s">
        <v>1</v>
      </c>
      <c r="E26" s="1"/>
      <c r="F26" s="22">
        <f>$E18/$E$20</f>
        <v>1.5798000000000001</v>
      </c>
      <c r="G26" s="22">
        <f t="shared" ref="G26:J26" si="12">$E18/$E$20</f>
        <v>1.5798000000000001</v>
      </c>
      <c r="H26" s="22">
        <f t="shared" si="12"/>
        <v>1.5798000000000001</v>
      </c>
      <c r="I26" s="22">
        <f t="shared" si="12"/>
        <v>1.5798000000000001</v>
      </c>
      <c r="J26" s="22">
        <f t="shared" si="12"/>
        <v>1.5798000000000001</v>
      </c>
    </row>
    <row r="27" spans="1:10" ht="15.75" x14ac:dyDescent="0.25">
      <c r="A27" s="1"/>
      <c r="B27" s="1"/>
      <c r="C27" s="9" t="s">
        <v>14</v>
      </c>
      <c r="D27" s="11" t="s">
        <v>1</v>
      </c>
      <c r="E27" s="17"/>
      <c r="F27" s="8">
        <f>SUM(F24:F26)</f>
        <v>39.31693713514737</v>
      </c>
      <c r="G27" s="8">
        <f t="shared" ref="G27:J27" si="13">SUM(G24:G26)</f>
        <v>40.752807492524269</v>
      </c>
      <c r="H27" s="8">
        <f t="shared" si="13"/>
        <v>42.254156133123431</v>
      </c>
      <c r="I27" s="8">
        <f t="shared" si="13"/>
        <v>43.823968984993108</v>
      </c>
      <c r="J27" s="8">
        <f t="shared" si="13"/>
        <v>45.465368139896768</v>
      </c>
    </row>
    <row r="28" spans="1:1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2" t="s">
        <v>38</v>
      </c>
      <c r="C29" s="2"/>
      <c r="D29" s="2"/>
      <c r="E29" s="2"/>
      <c r="F29" s="2"/>
      <c r="G29" s="2"/>
      <c r="H29" s="2"/>
      <c r="I29" s="2"/>
      <c r="J29" s="2"/>
    </row>
    <row r="30" spans="1:10" ht="15.75" x14ac:dyDescent="0.25">
      <c r="B30" s="28"/>
      <c r="C30" s="28"/>
      <c r="D30" s="28"/>
      <c r="E30" s="28"/>
      <c r="F30" s="28"/>
      <c r="G30" s="28"/>
      <c r="H30" s="28"/>
      <c r="I30" s="28"/>
      <c r="J30" s="28"/>
    </row>
    <row r="31" spans="1:10" ht="15.75" x14ac:dyDescent="0.25">
      <c r="B31" s="28"/>
      <c r="C31" s="28" t="s">
        <v>27</v>
      </c>
      <c r="D31" s="4" t="s">
        <v>1</v>
      </c>
      <c r="E31" s="28"/>
      <c r="F31" s="6">
        <v>0</v>
      </c>
      <c r="G31" s="6">
        <v>0</v>
      </c>
      <c r="H31" s="6">
        <v>24.754882302702981</v>
      </c>
      <c r="I31" s="6">
        <v>73.614694504970544</v>
      </c>
      <c r="J31" s="6">
        <v>176.45566279322878</v>
      </c>
    </row>
    <row r="32" spans="1:10" ht="15.75" x14ac:dyDescent="0.25">
      <c r="B32" s="28"/>
      <c r="C32" s="28"/>
      <c r="D32" s="28"/>
      <c r="E32" s="28"/>
      <c r="F32" s="28"/>
      <c r="G32" s="28"/>
      <c r="H32" s="28"/>
      <c r="I32" s="28"/>
      <c r="J32" s="28"/>
    </row>
    <row r="33" spans="2:10" ht="15.75" x14ac:dyDescent="0.25">
      <c r="B33" s="28"/>
      <c r="C33" s="28" t="s">
        <v>3</v>
      </c>
      <c r="D33" s="4" t="s">
        <v>1</v>
      </c>
      <c r="E33" s="28"/>
      <c r="F33" s="27">
        <f>+E36</f>
        <v>314.85399999999998</v>
      </c>
      <c r="G33" s="27">
        <f t="shared" ref="G33:J33" si="14">+F36</f>
        <v>314.85399999999998</v>
      </c>
      <c r="H33" s="27">
        <f t="shared" si="14"/>
        <v>314.85399999999998</v>
      </c>
      <c r="I33" s="27">
        <f t="shared" si="14"/>
        <v>339.60888230270297</v>
      </c>
      <c r="J33" s="27">
        <f t="shared" si="14"/>
        <v>413.22357680767351</v>
      </c>
    </row>
    <row r="34" spans="2:10" ht="15.75" x14ac:dyDescent="0.25">
      <c r="B34" s="28"/>
      <c r="C34" s="29" t="s">
        <v>28</v>
      </c>
      <c r="D34" s="4" t="s">
        <v>1</v>
      </c>
      <c r="E34" s="28"/>
      <c r="F34" s="30">
        <f>+F31</f>
        <v>0</v>
      </c>
      <c r="G34" s="30">
        <f t="shared" ref="G34:J34" si="15">+G31</f>
        <v>0</v>
      </c>
      <c r="H34" s="30">
        <f t="shared" si="15"/>
        <v>24.754882302702981</v>
      </c>
      <c r="I34" s="30">
        <f t="shared" si="15"/>
        <v>73.614694504970544</v>
      </c>
      <c r="J34" s="30">
        <f t="shared" si="15"/>
        <v>176.45566279322878</v>
      </c>
    </row>
    <row r="35" spans="2:10" ht="15.75" x14ac:dyDescent="0.25">
      <c r="B35" s="28"/>
      <c r="C35" s="29" t="s">
        <v>29</v>
      </c>
      <c r="D35" s="10" t="s">
        <v>1</v>
      </c>
      <c r="E35" s="28"/>
      <c r="F35" s="31">
        <v>0</v>
      </c>
      <c r="G35" s="31">
        <v>0</v>
      </c>
      <c r="H35" s="31">
        <v>0</v>
      </c>
      <c r="I35" s="31">
        <v>0</v>
      </c>
      <c r="J35" s="31">
        <v>-91</v>
      </c>
    </row>
    <row r="36" spans="2:10" ht="15.75" x14ac:dyDescent="0.25">
      <c r="B36" s="28"/>
      <c r="C36" s="9" t="s">
        <v>4</v>
      </c>
      <c r="D36" s="4" t="s">
        <v>1</v>
      </c>
      <c r="E36" s="32">
        <v>314.85399999999998</v>
      </c>
      <c r="F36" s="7">
        <f t="shared" ref="F36:J36" si="16">SUM(F33:F35)</f>
        <v>314.85399999999998</v>
      </c>
      <c r="G36" s="7">
        <f t="shared" si="16"/>
        <v>314.85399999999998</v>
      </c>
      <c r="H36" s="7">
        <f t="shared" si="16"/>
        <v>339.60888230270297</v>
      </c>
      <c r="I36" s="7">
        <f t="shared" si="16"/>
        <v>413.22357680767351</v>
      </c>
      <c r="J36" s="7">
        <f t="shared" si="16"/>
        <v>498.67923960090229</v>
      </c>
    </row>
    <row r="37" spans="2:10" ht="15.75" x14ac:dyDescent="0.25">
      <c r="B37" s="28"/>
      <c r="C37" s="28"/>
      <c r="D37" s="28"/>
      <c r="E37" s="28"/>
      <c r="F37" s="28"/>
      <c r="G37" s="28"/>
      <c r="H37" s="28"/>
      <c r="I37" s="28"/>
      <c r="J37" s="28"/>
    </row>
    <row r="38" spans="2:10" ht="15.75" x14ac:dyDescent="0.25">
      <c r="B38" s="28"/>
      <c r="C38" s="28" t="s">
        <v>5</v>
      </c>
      <c r="D38" s="4" t="s">
        <v>1</v>
      </c>
      <c r="E38" s="27"/>
      <c r="F38" s="27">
        <f>+E43</f>
        <v>312.54899999999998</v>
      </c>
      <c r="G38" s="27">
        <f t="shared" ref="G38:J38" si="17">+F43</f>
        <v>312.77949999999998</v>
      </c>
      <c r="H38" s="27">
        <f t="shared" si="17"/>
        <v>313.01</v>
      </c>
      <c r="I38" s="27">
        <f t="shared" si="17"/>
        <v>337.54979442125432</v>
      </c>
      <c r="J38" s="27">
        <f t="shared" si="17"/>
        <v>410.11943418974079</v>
      </c>
    </row>
    <row r="39" spans="2:10" ht="15.75" x14ac:dyDescent="0.25">
      <c r="B39" s="28"/>
      <c r="C39" s="29" t="s">
        <v>30</v>
      </c>
      <c r="D39" s="4" t="s">
        <v>1</v>
      </c>
      <c r="E39" s="28"/>
      <c r="F39" s="27">
        <f>(+$E46-SUM($F40:F40))/$E$47</f>
        <v>0.23050000000000001</v>
      </c>
      <c r="G39" s="27">
        <f>(+$E46-SUM($F40:G40))/$E$47</f>
        <v>0.23050000000000001</v>
      </c>
      <c r="H39" s="27">
        <f>(+$E46-SUM($F40:H40))/$E$47</f>
        <v>0.28000976460540594</v>
      </c>
      <c r="I39" s="27">
        <f>(+$E46-SUM($F40:I40))/$E$47</f>
        <v>0.42723915361534709</v>
      </c>
      <c r="J39" s="27">
        <f>(+$E46-SUM($F40:J40))/$E$47</f>
        <v>0.78015047920180469</v>
      </c>
    </row>
    <row r="40" spans="2:10" ht="15.75" x14ac:dyDescent="0.25">
      <c r="B40" s="28"/>
      <c r="C40" s="29" t="s">
        <v>31</v>
      </c>
      <c r="D40" s="4" t="s">
        <v>1</v>
      </c>
      <c r="E40" s="28"/>
      <c r="F40" s="27">
        <f>-F34*$E$45</f>
        <v>0</v>
      </c>
      <c r="G40" s="27">
        <f t="shared" ref="G40:J40" si="18">-G34*$E$45</f>
        <v>0</v>
      </c>
      <c r="H40" s="27">
        <f t="shared" si="18"/>
        <v>-0.49509764605405965</v>
      </c>
      <c r="I40" s="27">
        <f t="shared" si="18"/>
        <v>-1.4722938900994109</v>
      </c>
      <c r="J40" s="27">
        <f t="shared" si="18"/>
        <v>-3.5291132558645759</v>
      </c>
    </row>
    <row r="41" spans="2:10" ht="15.75" x14ac:dyDescent="0.25">
      <c r="B41" s="28"/>
      <c r="C41" s="29" t="s">
        <v>28</v>
      </c>
      <c r="D41" s="4" t="s">
        <v>1</v>
      </c>
      <c r="E41" s="28"/>
      <c r="F41" s="27">
        <f t="shared" ref="F41:J42" si="19">+F34</f>
        <v>0</v>
      </c>
      <c r="G41" s="27">
        <f t="shared" si="19"/>
        <v>0</v>
      </c>
      <c r="H41" s="27">
        <f t="shared" si="19"/>
        <v>24.754882302702981</v>
      </c>
      <c r="I41" s="27">
        <f t="shared" si="19"/>
        <v>73.614694504970544</v>
      </c>
      <c r="J41" s="27">
        <f t="shared" si="19"/>
        <v>176.45566279322878</v>
      </c>
    </row>
    <row r="42" spans="2:10" ht="15.75" x14ac:dyDescent="0.25">
      <c r="B42" s="28"/>
      <c r="C42" s="29" t="s">
        <v>19</v>
      </c>
      <c r="D42" s="10" t="s">
        <v>1</v>
      </c>
      <c r="E42" s="28"/>
      <c r="F42" s="27">
        <f t="shared" si="19"/>
        <v>0</v>
      </c>
      <c r="G42" s="27">
        <f t="shared" si="19"/>
        <v>0</v>
      </c>
      <c r="H42" s="27">
        <f t="shared" si="19"/>
        <v>0</v>
      </c>
      <c r="I42" s="27">
        <f t="shared" si="19"/>
        <v>0</v>
      </c>
      <c r="J42" s="27">
        <f t="shared" si="19"/>
        <v>-91</v>
      </c>
    </row>
    <row r="43" spans="2:10" ht="15.75" x14ac:dyDescent="0.25">
      <c r="B43" s="28"/>
      <c r="C43" s="9" t="s">
        <v>8</v>
      </c>
      <c r="D43" s="4" t="s">
        <v>1</v>
      </c>
      <c r="E43" s="8">
        <f>+E36-E46</f>
        <v>312.54899999999998</v>
      </c>
      <c r="F43" s="8">
        <f>SUM(F38:F42)</f>
        <v>312.77949999999998</v>
      </c>
      <c r="G43" s="8">
        <f>SUM(G38:G42)</f>
        <v>313.01</v>
      </c>
      <c r="H43" s="8">
        <f>SUM(H38:H42)</f>
        <v>337.54979442125432</v>
      </c>
      <c r="I43" s="8">
        <f>SUM(I38:I42)</f>
        <v>410.11943418974079</v>
      </c>
      <c r="J43" s="8">
        <f>SUM(J38:J42)</f>
        <v>492.82613420630673</v>
      </c>
    </row>
    <row r="44" spans="2:10" ht="15.75" x14ac:dyDescent="0.25">
      <c r="B44" s="28"/>
      <c r="C44" s="28"/>
      <c r="D44" s="28"/>
      <c r="E44" s="28"/>
      <c r="F44" s="28"/>
      <c r="G44" s="28"/>
      <c r="H44" s="28"/>
      <c r="I44" s="28"/>
      <c r="J44" s="28"/>
    </row>
    <row r="45" spans="2:10" ht="15.75" x14ac:dyDescent="0.25">
      <c r="B45" s="28"/>
      <c r="C45" s="28" t="s">
        <v>32</v>
      </c>
      <c r="D45" s="4" t="s">
        <v>0</v>
      </c>
      <c r="E45" s="12">
        <v>0.02</v>
      </c>
      <c r="F45" s="28"/>
      <c r="G45" s="28"/>
      <c r="H45" s="28"/>
      <c r="I45" s="28"/>
      <c r="J45" s="28"/>
    </row>
    <row r="46" spans="2:10" ht="15.75" x14ac:dyDescent="0.25">
      <c r="B46" s="28"/>
      <c r="C46" s="28" t="s">
        <v>33</v>
      </c>
      <c r="D46" s="4" t="s">
        <v>1</v>
      </c>
      <c r="E46" s="16">
        <v>2.3050000000000002</v>
      </c>
      <c r="F46" s="27"/>
      <c r="G46" s="27"/>
      <c r="H46" s="27"/>
      <c r="I46" s="27"/>
      <c r="J46" s="27"/>
    </row>
    <row r="47" spans="2:10" ht="15.75" x14ac:dyDescent="0.25">
      <c r="B47" s="28"/>
      <c r="C47" s="28" t="s">
        <v>34</v>
      </c>
      <c r="D47" s="4" t="s">
        <v>35</v>
      </c>
      <c r="E47" s="20">
        <v>10</v>
      </c>
      <c r="F47" s="27"/>
      <c r="G47" s="27"/>
      <c r="H47" s="27"/>
      <c r="I47" s="27"/>
      <c r="J47" s="27"/>
    </row>
    <row r="48" spans="2:10" ht="15.75" x14ac:dyDescent="0.25">
      <c r="B48" s="28"/>
      <c r="C48" s="28" t="s">
        <v>36</v>
      </c>
      <c r="D48" s="4" t="s">
        <v>0</v>
      </c>
      <c r="E48" s="12">
        <v>6.0660901560723388E-2</v>
      </c>
      <c r="F48" s="28"/>
      <c r="G48" s="28"/>
      <c r="H48" s="28"/>
      <c r="I48" s="28"/>
      <c r="J48" s="28"/>
    </row>
    <row r="49" spans="2:10" ht="15.75" x14ac:dyDescent="0.25">
      <c r="B49" s="28"/>
      <c r="C49" s="28"/>
      <c r="D49" s="28"/>
      <c r="F49" s="28"/>
      <c r="G49" s="28"/>
      <c r="H49" s="28"/>
      <c r="I49" s="28"/>
      <c r="J49" s="28"/>
    </row>
    <row r="50" spans="2:10" ht="15.75" x14ac:dyDescent="0.25">
      <c r="B50" s="28"/>
      <c r="C50" s="28" t="s">
        <v>37</v>
      </c>
      <c r="D50" s="4" t="s">
        <v>1</v>
      </c>
      <c r="F50" s="27">
        <f>+F33*$E48+F39</f>
        <v>19.3298275</v>
      </c>
      <c r="G50" s="27">
        <f>+G33*$E48+G39</f>
        <v>19.3298275</v>
      </c>
      <c r="H50" s="27">
        <f>+H33*$E48+H39</f>
        <v>19.379337264605407</v>
      </c>
      <c r="I50" s="27">
        <f>+I33*$E48+I39</f>
        <v>21.028220132126904</v>
      </c>
      <c r="J50" s="27">
        <f>+J33*$E48+J39</f>
        <v>25.846665194502108</v>
      </c>
    </row>
  </sheetData>
  <pageMargins left="0.7" right="0.7" top="0.75" bottom="0.75" header="0.3" footer="0.3"/>
  <pageSetup scale="4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Book-Value-vs-Face-Value</vt:lpstr>
      <vt:lpstr>'Book-Value-vs-Face-Value'!Print_Area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BIWS</cp:lastModifiedBy>
  <dcterms:created xsi:type="dcterms:W3CDTF">2016-08-02T00:46:07Z</dcterms:created>
  <dcterms:modified xsi:type="dcterms:W3CDTF">2019-03-26T18:13:31Z</dcterms:modified>
</cp:coreProperties>
</file>